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04_Finance\02_General\4.0 Statutory Accounts\7. 30 June 2019\Year End Reporting\5. Regulatory\"/>
    </mc:Choice>
  </mc:AlternateContent>
  <bookViews>
    <workbookView xWindow="0" yWindow="0" windowWidth="28800" windowHeight="12300" tabRatio="955" firstSheet="1" activeTab="5"/>
  </bookViews>
  <sheets>
    <sheet name="Cover" sheetId="11" r:id="rId1"/>
    <sheet name="Contents" sheetId="4" r:id="rId2"/>
    <sheet name="1. Pipeline information" sheetId="44" r:id="rId3"/>
    <sheet name="1.1 Financial performance" sheetId="52" r:id="rId4"/>
    <sheet name="2. Revenues and expenses" sheetId="5" r:id="rId5"/>
    <sheet name="2.1 Revenue by service" sheetId="56" r:id="rId6"/>
    <sheet name="2.2 Revenue contributions " sheetId="57" r:id="rId7"/>
    <sheet name="2.3 Indirect revenue" sheetId="45" r:id="rId8"/>
    <sheet name="2.4 Shared costs" sheetId="16" r:id="rId9"/>
    <sheet name="3. Statement of pipeline assets" sheetId="6" r:id="rId10"/>
    <sheet name="3.1 Pipeline asset useful life" sheetId="55" r:id="rId11"/>
    <sheet name="3.2 Pipeline asset impairment" sheetId="63" r:id="rId12"/>
    <sheet name="3.3 Depreciation" sheetId="34" r:id="rId13"/>
    <sheet name="3.4 Shared supporting assets" sheetId="59" r:id="rId14"/>
    <sheet name="4 Recovered capital" sheetId="47" r:id="rId15"/>
    <sheet name="4.1 Pipelines capex" sheetId="66" r:id="rId16"/>
    <sheet name="5. Weighted average price" sheetId="54" r:id="rId17"/>
    <sheet name="5.1 Exempt WAP services" sheetId="60" r:id="rId18"/>
    <sheet name="6. Notes" sheetId="64" r:id="rId19"/>
    <sheet name="Amendment record" sheetId="67" r:id="rId20"/>
    <sheet name="Sheet1" sheetId="61" state="hidden" r:id="rId21"/>
  </sheets>
  <externalReferences>
    <externalReference r:id="rId22"/>
  </externalReferences>
  <definedNames>
    <definedName name="ABN">Cover!$C$17</definedName>
    <definedName name="_xlnm.Print_Area" localSheetId="2">'1. Pipeline information'!$A$1:$E$37</definedName>
    <definedName name="_xlnm.Print_Area" localSheetId="3">'1.1 Financial performance'!$A$1:$D$14</definedName>
    <definedName name="_xlnm.Print_Area" localSheetId="4">'2. Revenues and expenses'!$A$1:$J$41</definedName>
    <definedName name="_xlnm.Print_Area" localSheetId="5">'2.1 Revenue by service'!$A$1:$J$24</definedName>
    <definedName name="_xlnm.Print_Area" localSheetId="6">'2.2 Revenue contributions '!$A$1:$F$29</definedName>
    <definedName name="_xlnm.Print_Area" localSheetId="7">'2.3 Indirect revenue'!$A$1:$I$37</definedName>
    <definedName name="_xlnm.Print_Area" localSheetId="8">'2.4 Shared costs'!$A$1:$J$37</definedName>
    <definedName name="_xlnm.Print_Area" localSheetId="9">'3. Statement of pipeline assets'!$A$1:$F$75</definedName>
    <definedName name="_xlnm.Print_Area" localSheetId="10">'3.1 Pipeline asset useful life'!$A$1:$G$27</definedName>
    <definedName name="_xlnm.Print_Area" localSheetId="11">'3.2 Pipeline asset impairment'!$A$1:$I$55</definedName>
    <definedName name="_xlnm.Print_Area" localSheetId="12">'3.3 Depreciation'!$A$1:$P$79</definedName>
    <definedName name="_xlnm.Print_Area" localSheetId="13">'3.4 Shared supporting assets'!$A$1:$H$37</definedName>
    <definedName name="_xlnm.Print_Area" localSheetId="14">'4 Recovered capital'!$A$1:$BL$43</definedName>
    <definedName name="_xlnm.Print_Area" localSheetId="15">'4.1 Pipelines capex'!$A$1:$F$35</definedName>
    <definedName name="_xlnm.Print_Area" localSheetId="16">'5. Weighted average price'!$A$1:$BJ$22</definedName>
    <definedName name="_xlnm.Print_Area" localSheetId="17">'5.1 Exempt WAP services'!$A$1:$F$15</definedName>
    <definedName name="_xlnm.Print_Area" localSheetId="18">'6. Notes'!$A$1:$E$4</definedName>
    <definedName name="_xlnm.Print_Area" localSheetId="1">Contents!$B$2:$K$49</definedName>
    <definedName name="_xlnm.Print_Area" localSheetId="0">Cover!$A$1:$J$41</definedName>
    <definedName name="_xlnm.Print_Area" localSheetId="20">Sheet1!$A$1:$N$33</definedName>
    <definedName name="Tradingname">Cover!$C$15</definedName>
    <definedName name="YEAR">[1]Outcomes!$B$3</definedName>
    <definedName name="Yearending">Cover!$C$23</definedName>
    <definedName name="Yearstart">Cover!$C$21</definedName>
  </definedNames>
  <calcPr calcId="162913"/>
</workbook>
</file>

<file path=xl/calcChain.xml><?xml version="1.0" encoding="utf-8"?>
<calcChain xmlns="http://schemas.openxmlformats.org/spreadsheetml/2006/main">
  <c r="G58" i="6" l="1"/>
  <c r="G66" i="6"/>
  <c r="G42" i="6"/>
  <c r="G30" i="6"/>
  <c r="G18" i="6"/>
  <c r="G10" i="6"/>
  <c r="G40" i="5" l="1"/>
  <c r="D40" i="5"/>
  <c r="I13" i="5"/>
  <c r="I23" i="56"/>
  <c r="Y24" i="47" l="1"/>
  <c r="E9" i="57" l="1"/>
  <c r="O20" i="54" l="1"/>
  <c r="N20" i="54"/>
  <c r="L20" i="54"/>
  <c r="K20" i="54"/>
  <c r="H20" i="54"/>
  <c r="G20" i="54"/>
  <c r="E20" i="54"/>
  <c r="D20" i="54"/>
  <c r="C19" i="54"/>
  <c r="I18" i="54"/>
  <c r="F18" i="54"/>
  <c r="C18" i="54"/>
  <c r="I16" i="54"/>
  <c r="F16" i="54"/>
  <c r="C16" i="54"/>
  <c r="P14" i="54"/>
  <c r="M14" i="54"/>
  <c r="J14" i="54"/>
  <c r="C14" i="54"/>
  <c r="P13" i="54"/>
  <c r="M13" i="54"/>
  <c r="J13" i="54"/>
  <c r="C13" i="54" s="1"/>
  <c r="P12" i="54"/>
  <c r="M12" i="54"/>
  <c r="J12" i="54"/>
  <c r="C12" i="54" s="1"/>
  <c r="D66" i="6"/>
  <c r="D58" i="6"/>
  <c r="D62" i="6"/>
  <c r="F61" i="34"/>
  <c r="F62" i="34"/>
  <c r="F60" i="34"/>
  <c r="F10" i="34"/>
  <c r="F11" i="34"/>
  <c r="F13" i="34"/>
  <c r="F15" i="34"/>
  <c r="F9" i="34"/>
  <c r="E30" i="5"/>
  <c r="E31" i="5"/>
  <c r="E32" i="5"/>
  <c r="E33" i="5"/>
  <c r="E34" i="5"/>
  <c r="E35" i="5"/>
  <c r="E36" i="5"/>
  <c r="E37" i="5"/>
  <c r="E29" i="5"/>
  <c r="D31" i="5"/>
  <c r="D33" i="5"/>
  <c r="F33" i="5" s="1"/>
  <c r="D34" i="5"/>
  <c r="F34" i="5" s="1"/>
  <c r="D35" i="5"/>
  <c r="D36" i="5"/>
  <c r="F36" i="16"/>
  <c r="F17" i="16"/>
  <c r="E17" i="16"/>
  <c r="E36" i="16" s="1"/>
  <c r="BH12" i="54"/>
  <c r="BG20" i="54"/>
  <c r="BF20" i="54"/>
  <c r="BD20" i="54"/>
  <c r="BC20" i="54"/>
  <c r="BA20" i="54"/>
  <c r="AZ20" i="54"/>
  <c r="AX20" i="54"/>
  <c r="AW20" i="54"/>
  <c r="AU20" i="54"/>
  <c r="AT20" i="54"/>
  <c r="AR20" i="54"/>
  <c r="AQ20" i="54"/>
  <c r="AO20" i="54"/>
  <c r="AN20" i="54"/>
  <c r="AL20" i="54"/>
  <c r="AK20" i="54"/>
  <c r="AH20" i="54"/>
  <c r="AG20" i="54"/>
  <c r="AE20" i="54"/>
  <c r="AD20" i="54"/>
  <c r="AB20" i="54"/>
  <c r="AA20" i="54"/>
  <c r="Y20" i="54"/>
  <c r="X20" i="54"/>
  <c r="V20" i="54"/>
  <c r="U20" i="54"/>
  <c r="S20" i="54"/>
  <c r="R20" i="54"/>
  <c r="G8" i="47"/>
  <c r="H8" i="47"/>
  <c r="I8" i="47"/>
  <c r="J8" i="47"/>
  <c r="K8" i="47"/>
  <c r="L8" i="47"/>
  <c r="M8" i="47"/>
  <c r="N8" i="47"/>
  <c r="O8" i="47"/>
  <c r="P8" i="47"/>
  <c r="Q8" i="47"/>
  <c r="R8" i="47"/>
  <c r="T8" i="47"/>
  <c r="U8" i="47"/>
  <c r="V8" i="47"/>
  <c r="W8" i="47"/>
  <c r="X8" i="47"/>
  <c r="Y8" i="47"/>
  <c r="Z8" i="47"/>
  <c r="AA8" i="47"/>
  <c r="AB8" i="47"/>
  <c r="AC8" i="47"/>
  <c r="AD8" i="47"/>
  <c r="AE8" i="47"/>
  <c r="AF8" i="47"/>
  <c r="AG8" i="47"/>
  <c r="AH8" i="47"/>
  <c r="AI8" i="47"/>
  <c r="AJ8" i="47"/>
  <c r="AK8" i="47"/>
  <c r="AL8" i="47"/>
  <c r="AM8" i="47"/>
  <c r="AN8" i="47"/>
  <c r="AO8" i="47"/>
  <c r="AP8" i="47"/>
  <c r="AQ8" i="47"/>
  <c r="AR8" i="47"/>
  <c r="AS8" i="47"/>
  <c r="AT8" i="47"/>
  <c r="AU8" i="47"/>
  <c r="AV8" i="47"/>
  <c r="AW8" i="47"/>
  <c r="AX8" i="47"/>
  <c r="AY8" i="47"/>
  <c r="AZ8" i="47"/>
  <c r="BA8" i="47"/>
  <c r="BB8" i="47"/>
  <c r="BC8" i="47"/>
  <c r="BD8" i="47"/>
  <c r="BE8" i="47"/>
  <c r="BF8" i="47"/>
  <c r="BG8" i="47"/>
  <c r="BH8" i="47"/>
  <c r="D67" i="6"/>
  <c r="D65" i="6"/>
  <c r="D60" i="6"/>
  <c r="D59" i="6"/>
  <c r="D55" i="6"/>
  <c r="D54" i="6"/>
  <c r="D53" i="6"/>
  <c r="D50" i="6"/>
  <c r="D49" i="6"/>
  <c r="D48" i="6"/>
  <c r="D47" i="6"/>
  <c r="D44" i="6"/>
  <c r="D45" i="6" s="1"/>
  <c r="D43" i="6"/>
  <c r="D42" i="6"/>
  <c r="D41" i="6"/>
  <c r="D38" i="6"/>
  <c r="D37" i="6"/>
  <c r="D36" i="6"/>
  <c r="D35" i="6"/>
  <c r="D32" i="6"/>
  <c r="D31" i="6"/>
  <c r="D30" i="6"/>
  <c r="D29" i="6"/>
  <c r="D26" i="6"/>
  <c r="D25" i="6"/>
  <c r="D24" i="6"/>
  <c r="D27" i="6" s="1"/>
  <c r="D23" i="6"/>
  <c r="D20" i="6"/>
  <c r="D19" i="6"/>
  <c r="D18" i="6"/>
  <c r="D17" i="6"/>
  <c r="D14" i="6"/>
  <c r="D13" i="6"/>
  <c r="D11" i="6"/>
  <c r="D10" i="6"/>
  <c r="D9" i="6"/>
  <c r="E11" i="47"/>
  <c r="E10" i="47"/>
  <c r="C3" i="60"/>
  <c r="B2" i="60"/>
  <c r="C3" i="59"/>
  <c r="B2" i="59"/>
  <c r="C3" i="34"/>
  <c r="B2" i="34"/>
  <c r="C3" i="63"/>
  <c r="B2" i="63"/>
  <c r="C3" i="55"/>
  <c r="B2" i="55"/>
  <c r="C3" i="66"/>
  <c r="B2" i="66"/>
  <c r="C3" i="64"/>
  <c r="B2" i="64"/>
  <c r="C3" i="52"/>
  <c r="B2" i="52"/>
  <c r="C3" i="47"/>
  <c r="B2" i="47"/>
  <c r="C3" i="6"/>
  <c r="B2" i="6"/>
  <c r="C3" i="16"/>
  <c r="B2" i="16"/>
  <c r="E36" i="45"/>
  <c r="C3" i="45"/>
  <c r="B2" i="45"/>
  <c r="C3" i="57"/>
  <c r="B2" i="57"/>
  <c r="C15" i="57"/>
  <c r="D20" i="56" s="1"/>
  <c r="D23" i="56" s="1"/>
  <c r="D11" i="5" s="1"/>
  <c r="D13" i="5" s="1"/>
  <c r="D17" i="5" s="1"/>
  <c r="D15" i="57"/>
  <c r="C3" i="56"/>
  <c r="B2" i="56"/>
  <c r="C3" i="5"/>
  <c r="B2" i="5"/>
  <c r="C3" i="44"/>
  <c r="B2" i="44"/>
  <c r="BH13" i="54"/>
  <c r="BH14" i="54"/>
  <c r="BE13" i="54"/>
  <c r="BE14" i="54"/>
  <c r="BE12" i="54"/>
  <c r="BB13" i="54"/>
  <c r="BB14" i="54"/>
  <c r="BB12" i="54"/>
  <c r="AY13" i="54"/>
  <c r="AY14" i="54"/>
  <c r="AY12" i="54"/>
  <c r="AV13" i="54"/>
  <c r="AV14" i="54"/>
  <c r="AV12" i="54"/>
  <c r="AS13" i="54"/>
  <c r="AS14" i="54"/>
  <c r="AS12" i="54"/>
  <c r="AP13" i="54"/>
  <c r="AP14" i="54"/>
  <c r="AP12" i="54"/>
  <c r="AM13" i="54"/>
  <c r="AM14" i="54"/>
  <c r="AM12" i="54"/>
  <c r="AI13" i="54"/>
  <c r="AI14" i="54"/>
  <c r="AI12" i="54"/>
  <c r="AF13" i="54"/>
  <c r="AF14" i="54"/>
  <c r="AF12" i="54"/>
  <c r="AC13" i="54"/>
  <c r="AC14" i="54"/>
  <c r="AC12" i="54"/>
  <c r="Z13" i="54"/>
  <c r="Z14" i="54"/>
  <c r="Z12" i="54"/>
  <c r="W13" i="54"/>
  <c r="W14" i="54"/>
  <c r="W12" i="54"/>
  <c r="T13" i="54"/>
  <c r="T14" i="54"/>
  <c r="T12" i="54"/>
  <c r="BH21" i="47"/>
  <c r="BG21" i="47"/>
  <c r="BF21" i="47"/>
  <c r="BF29" i="47"/>
  <c r="BE21" i="47"/>
  <c r="BD21" i="47"/>
  <c r="BC21" i="47"/>
  <c r="BB21" i="47"/>
  <c r="BA21" i="47"/>
  <c r="BA22" i="47"/>
  <c r="AZ21" i="47"/>
  <c r="AY21" i="47"/>
  <c r="AX21" i="47"/>
  <c r="AW21" i="47"/>
  <c r="AV21" i="47"/>
  <c r="AU21" i="47"/>
  <c r="AT21" i="47"/>
  <c r="AT22" i="47"/>
  <c r="AS21" i="47"/>
  <c r="AR21" i="47"/>
  <c r="AQ21" i="47"/>
  <c r="AQ29" i="47"/>
  <c r="AP21" i="47"/>
  <c r="AP29" i="47"/>
  <c r="AO21" i="47"/>
  <c r="AN21" i="47"/>
  <c r="AM21" i="47"/>
  <c r="AL21" i="47"/>
  <c r="AK21" i="47"/>
  <c r="AJ21" i="47"/>
  <c r="AI21" i="47"/>
  <c r="AI22" i="47"/>
  <c r="AH21" i="47"/>
  <c r="AH29" i="47"/>
  <c r="AG21" i="47"/>
  <c r="AF21" i="47"/>
  <c r="AE21" i="47"/>
  <c r="AD21" i="47"/>
  <c r="AD29" i="47"/>
  <c r="AC21" i="47"/>
  <c r="AB21" i="47"/>
  <c r="AB29" i="47"/>
  <c r="AA21" i="47"/>
  <c r="Z21" i="47"/>
  <c r="Y21" i="47"/>
  <c r="X21" i="47"/>
  <c r="W21" i="47"/>
  <c r="V21" i="47"/>
  <c r="U21" i="47"/>
  <c r="T21" i="47"/>
  <c r="S21" i="47"/>
  <c r="R21" i="47"/>
  <c r="Q21" i="47"/>
  <c r="P21" i="47"/>
  <c r="O21" i="47"/>
  <c r="N21" i="47"/>
  <c r="M21" i="47"/>
  <c r="L21" i="47"/>
  <c r="K21" i="47"/>
  <c r="J21" i="47"/>
  <c r="I21" i="47"/>
  <c r="H21" i="47"/>
  <c r="G21" i="47"/>
  <c r="F21" i="47"/>
  <c r="L9" i="34"/>
  <c r="O9" i="34" s="1"/>
  <c r="N53" i="34"/>
  <c r="L13" i="34"/>
  <c r="O13" i="34" s="1"/>
  <c r="L14" i="34"/>
  <c r="O14" i="34" s="1"/>
  <c r="L15" i="34"/>
  <c r="O15" i="34" s="1"/>
  <c r="L16" i="34"/>
  <c r="O16" i="34"/>
  <c r="L17" i="34"/>
  <c r="O17" i="34"/>
  <c r="L18" i="34"/>
  <c r="O18" i="34"/>
  <c r="L19" i="34"/>
  <c r="O19" i="34"/>
  <c r="L20" i="34"/>
  <c r="O20" i="34"/>
  <c r="L21" i="34"/>
  <c r="O21" i="34"/>
  <c r="L22" i="34"/>
  <c r="O22" i="34"/>
  <c r="L23" i="34"/>
  <c r="O23" i="34"/>
  <c r="L24" i="34"/>
  <c r="O24" i="34"/>
  <c r="L25" i="34"/>
  <c r="O25" i="34"/>
  <c r="L26" i="34"/>
  <c r="O26" i="34"/>
  <c r="L27" i="34"/>
  <c r="O27" i="34"/>
  <c r="L28" i="34"/>
  <c r="O28" i="34"/>
  <c r="L29" i="34"/>
  <c r="O29" i="34"/>
  <c r="L30" i="34"/>
  <c r="O30" i="34"/>
  <c r="L31" i="34"/>
  <c r="O31" i="34"/>
  <c r="L32" i="34"/>
  <c r="O32" i="34"/>
  <c r="L33" i="34"/>
  <c r="O33" i="34"/>
  <c r="L34" i="34"/>
  <c r="O34" i="34"/>
  <c r="L35" i="34"/>
  <c r="O35" i="34"/>
  <c r="L36" i="34"/>
  <c r="O36" i="34"/>
  <c r="L37" i="34"/>
  <c r="O37" i="34"/>
  <c r="L38" i="34"/>
  <c r="O38" i="34"/>
  <c r="L39" i="34"/>
  <c r="O39" i="34"/>
  <c r="L40" i="34"/>
  <c r="O40" i="34"/>
  <c r="L41" i="34"/>
  <c r="O41" i="34"/>
  <c r="L42" i="34"/>
  <c r="O42" i="34"/>
  <c r="L43" i="34"/>
  <c r="O43" i="34"/>
  <c r="L44" i="34"/>
  <c r="O44" i="34"/>
  <c r="L45" i="34"/>
  <c r="O45" i="34"/>
  <c r="E13" i="47"/>
  <c r="K62" i="34"/>
  <c r="K63" i="34"/>
  <c r="M63" i="34"/>
  <c r="K64" i="34"/>
  <c r="M64" i="34"/>
  <c r="K65" i="34"/>
  <c r="M65" i="34"/>
  <c r="K66" i="34"/>
  <c r="M66" i="34"/>
  <c r="K67" i="34"/>
  <c r="M67" i="34"/>
  <c r="K68" i="34"/>
  <c r="M68" i="34"/>
  <c r="K69" i="34"/>
  <c r="M69" i="34"/>
  <c r="K70" i="34"/>
  <c r="M70" i="34"/>
  <c r="K71" i="34"/>
  <c r="M71" i="34"/>
  <c r="K72" i="34"/>
  <c r="M72" i="34"/>
  <c r="K73" i="34"/>
  <c r="M73" i="34"/>
  <c r="K74" i="34"/>
  <c r="M74" i="34"/>
  <c r="K75" i="34"/>
  <c r="M75" i="34"/>
  <c r="K76" i="34"/>
  <c r="M76" i="34"/>
  <c r="L10" i="34"/>
  <c r="O10" i="34" s="1"/>
  <c r="L11" i="34"/>
  <c r="O11" i="34" s="1"/>
  <c r="L12" i="34"/>
  <c r="O12" i="34" s="1"/>
  <c r="L46" i="34"/>
  <c r="O46" i="34"/>
  <c r="L47" i="34"/>
  <c r="O47" i="34"/>
  <c r="L48" i="34"/>
  <c r="O48" i="34"/>
  <c r="E36" i="59"/>
  <c r="G35" i="59"/>
  <c r="G34" i="59"/>
  <c r="G33" i="59"/>
  <c r="G32" i="59"/>
  <c r="G31" i="59"/>
  <c r="G30" i="59"/>
  <c r="G29" i="59"/>
  <c r="G28" i="59"/>
  <c r="G27" i="59"/>
  <c r="G26" i="59"/>
  <c r="G25" i="59"/>
  <c r="G24" i="59"/>
  <c r="G23" i="59"/>
  <c r="G22" i="59"/>
  <c r="G21" i="59"/>
  <c r="G20" i="59"/>
  <c r="G19" i="59"/>
  <c r="G18" i="59"/>
  <c r="G17" i="59"/>
  <c r="G16" i="59"/>
  <c r="G15" i="59"/>
  <c r="G14" i="59"/>
  <c r="G13" i="59"/>
  <c r="G12" i="59"/>
  <c r="G11" i="59"/>
  <c r="G10" i="59"/>
  <c r="G9" i="59"/>
  <c r="D27" i="57"/>
  <c r="E20" i="56"/>
  <c r="E23" i="56"/>
  <c r="E11" i="5"/>
  <c r="E13" i="5"/>
  <c r="E15" i="57"/>
  <c r="F20" i="56"/>
  <c r="F25" i="5"/>
  <c r="I25" i="5"/>
  <c r="H23" i="56"/>
  <c r="H11" i="5"/>
  <c r="H13" i="5"/>
  <c r="H17" i="5"/>
  <c r="G23" i="56"/>
  <c r="G11" i="5"/>
  <c r="G13" i="5"/>
  <c r="G17" i="5" s="1"/>
  <c r="I22" i="56"/>
  <c r="F22" i="56"/>
  <c r="I21" i="56"/>
  <c r="F21" i="56"/>
  <c r="I20" i="56"/>
  <c r="I19" i="56"/>
  <c r="I11" i="5"/>
  <c r="F19" i="56"/>
  <c r="I18" i="56"/>
  <c r="F18" i="56"/>
  <c r="I17" i="56"/>
  <c r="F17" i="56"/>
  <c r="I16" i="56"/>
  <c r="F16" i="56"/>
  <c r="I15" i="56"/>
  <c r="F15" i="56"/>
  <c r="I14" i="56"/>
  <c r="F14" i="56"/>
  <c r="I13" i="56"/>
  <c r="F13" i="56"/>
  <c r="I12" i="56"/>
  <c r="F12" i="56"/>
  <c r="I11" i="56"/>
  <c r="F11" i="56"/>
  <c r="G15" i="47"/>
  <c r="H15" i="47"/>
  <c r="H22" i="47"/>
  <c r="I15" i="47"/>
  <c r="J15" i="47"/>
  <c r="J22" i="47"/>
  <c r="K15" i="47"/>
  <c r="K22" i="47"/>
  <c r="L15" i="47"/>
  <c r="M15" i="47"/>
  <c r="N15" i="47"/>
  <c r="N29" i="47"/>
  <c r="O15" i="47"/>
  <c r="O29" i="47"/>
  <c r="P15" i="47"/>
  <c r="P29" i="47"/>
  <c r="Q15" i="47"/>
  <c r="Q22" i="47"/>
  <c r="R15" i="47"/>
  <c r="S15" i="47"/>
  <c r="S29" i="47"/>
  <c r="T15" i="47"/>
  <c r="U15" i="47"/>
  <c r="U22" i="47"/>
  <c r="V15" i="47"/>
  <c r="V22" i="47"/>
  <c r="W15" i="47"/>
  <c r="W22" i="47"/>
  <c r="X15" i="47"/>
  <c r="X22" i="47"/>
  <c r="Y15" i="47"/>
  <c r="E15" i="47" s="1"/>
  <c r="E22" i="47" s="1"/>
  <c r="Z15" i="47"/>
  <c r="AA15" i="47"/>
  <c r="AB15" i="47"/>
  <c r="AC15" i="47"/>
  <c r="AC22" i="47"/>
  <c r="AD15" i="47"/>
  <c r="AE15" i="47"/>
  <c r="AF15" i="47"/>
  <c r="AG15" i="47"/>
  <c r="AG22" i="47"/>
  <c r="AH15" i="47"/>
  <c r="AI15" i="47"/>
  <c r="AJ15" i="47"/>
  <c r="AJ22" i="47"/>
  <c r="AK15" i="47"/>
  <c r="AK22" i="47"/>
  <c r="AL15" i="47"/>
  <c r="AM15" i="47"/>
  <c r="AM22" i="47"/>
  <c r="AN15" i="47"/>
  <c r="AO15" i="47"/>
  <c r="AO22" i="47"/>
  <c r="AP15" i="47"/>
  <c r="AQ15" i="47"/>
  <c r="AR15" i="47"/>
  <c r="AS15" i="47"/>
  <c r="AS22" i="47"/>
  <c r="AT15" i="47"/>
  <c r="AU15" i="47"/>
  <c r="AU22" i="47"/>
  <c r="AV15" i="47"/>
  <c r="AW15" i="47"/>
  <c r="AX15" i="47"/>
  <c r="AX29" i="47"/>
  <c r="AY15" i="47"/>
  <c r="AY22" i="47"/>
  <c r="AZ15" i="47"/>
  <c r="AZ29" i="47"/>
  <c r="AZ22" i="47"/>
  <c r="BA15" i="47"/>
  <c r="BB15" i="47"/>
  <c r="BC15" i="47"/>
  <c r="BC22" i="47"/>
  <c r="BD15" i="47"/>
  <c r="BE15" i="47"/>
  <c r="BF15" i="47"/>
  <c r="BG15" i="47"/>
  <c r="BH15" i="47"/>
  <c r="BH22" i="47"/>
  <c r="F15" i="47"/>
  <c r="G28" i="47"/>
  <c r="H28" i="47"/>
  <c r="I28" i="47"/>
  <c r="I29" i="47"/>
  <c r="J28" i="47"/>
  <c r="K28" i="47"/>
  <c r="L28" i="47"/>
  <c r="M28" i="47"/>
  <c r="M29" i="47"/>
  <c r="N28" i="47"/>
  <c r="O28" i="47"/>
  <c r="P28" i="47"/>
  <c r="Q28" i="47"/>
  <c r="Q29" i="47"/>
  <c r="R28" i="47"/>
  <c r="S28" i="47"/>
  <c r="T28" i="47"/>
  <c r="T29" i="47"/>
  <c r="U28" i="47"/>
  <c r="V28" i="47"/>
  <c r="W28" i="47"/>
  <c r="W29" i="47"/>
  <c r="X28" i="47"/>
  <c r="Z28" i="47"/>
  <c r="AA28" i="47"/>
  <c r="AB28" i="47"/>
  <c r="AC28" i="47"/>
  <c r="AC29" i="47"/>
  <c r="AD28" i="47"/>
  <c r="AE28" i="47"/>
  <c r="AF28" i="47"/>
  <c r="AG28" i="47"/>
  <c r="AH28" i="47"/>
  <c r="AI28" i="47"/>
  <c r="AJ28" i="47"/>
  <c r="AK28" i="47"/>
  <c r="AK29" i="47"/>
  <c r="AL28" i="47"/>
  <c r="AM28" i="47"/>
  <c r="AN28" i="47"/>
  <c r="AO28" i="47"/>
  <c r="AP28" i="47"/>
  <c r="AQ28" i="47"/>
  <c r="AR28" i="47"/>
  <c r="AS28" i="47"/>
  <c r="AT28" i="47"/>
  <c r="AU28" i="47"/>
  <c r="AV28" i="47"/>
  <c r="AW28" i="47"/>
  <c r="AX28" i="47"/>
  <c r="AY28" i="47"/>
  <c r="AZ28" i="47"/>
  <c r="BA28" i="47"/>
  <c r="BB28" i="47"/>
  <c r="BC28" i="47"/>
  <c r="BD28" i="47"/>
  <c r="BE28" i="47"/>
  <c r="BF28" i="47"/>
  <c r="BG28" i="47"/>
  <c r="BH28" i="47"/>
  <c r="F28" i="47"/>
  <c r="E24" i="47"/>
  <c r="E26" i="47"/>
  <c r="E27" i="47"/>
  <c r="AJ14" i="54"/>
  <c r="AJ20" i="54"/>
  <c r="Q14" i="54"/>
  <c r="AJ13" i="54"/>
  <c r="Q13" i="54"/>
  <c r="AJ12" i="54"/>
  <c r="Q12" i="54"/>
  <c r="I37" i="5"/>
  <c r="I36" i="5"/>
  <c r="I35" i="5"/>
  <c r="I34" i="5"/>
  <c r="I33" i="5"/>
  <c r="I32" i="5"/>
  <c r="I31" i="5"/>
  <c r="I30" i="5"/>
  <c r="I29" i="5"/>
  <c r="I38" i="5" s="1"/>
  <c r="H27" i="5"/>
  <c r="G27" i="5"/>
  <c r="I26" i="5"/>
  <c r="I24" i="5"/>
  <c r="I23" i="5"/>
  <c r="I22" i="5"/>
  <c r="I21" i="5"/>
  <c r="I20" i="5"/>
  <c r="I19" i="5"/>
  <c r="H16" i="5"/>
  <c r="I15" i="5"/>
  <c r="I16" i="5"/>
  <c r="I17" i="5"/>
  <c r="I12" i="5"/>
  <c r="H10" i="16"/>
  <c r="I10" i="16"/>
  <c r="H11" i="16"/>
  <c r="I11" i="16"/>
  <c r="H12" i="16"/>
  <c r="I12" i="16"/>
  <c r="H13" i="16"/>
  <c r="I13" i="16"/>
  <c r="H14" i="16"/>
  <c r="I14" i="16"/>
  <c r="H15" i="16"/>
  <c r="I15" i="16"/>
  <c r="H16" i="16"/>
  <c r="I16" i="16"/>
  <c r="H18" i="16"/>
  <c r="I18" i="16"/>
  <c r="I17" i="16"/>
  <c r="H19" i="16"/>
  <c r="I19" i="16"/>
  <c r="H20" i="16"/>
  <c r="I20" i="16"/>
  <c r="H21" i="16"/>
  <c r="I21" i="16"/>
  <c r="H22" i="16"/>
  <c r="I22" i="16"/>
  <c r="H23" i="16"/>
  <c r="I23" i="16"/>
  <c r="H24" i="16"/>
  <c r="I24" i="16"/>
  <c r="H25" i="16"/>
  <c r="I25" i="16"/>
  <c r="H26" i="16"/>
  <c r="I26" i="16"/>
  <c r="H27" i="16"/>
  <c r="I27" i="16"/>
  <c r="H28" i="16"/>
  <c r="I28" i="16"/>
  <c r="H29" i="16"/>
  <c r="I29" i="16"/>
  <c r="H30" i="16"/>
  <c r="I30" i="16"/>
  <c r="H31" i="16"/>
  <c r="I31" i="16"/>
  <c r="H32" i="16"/>
  <c r="I32" i="16"/>
  <c r="H33" i="16"/>
  <c r="I33" i="16"/>
  <c r="H34" i="16"/>
  <c r="I34" i="16"/>
  <c r="H35" i="16"/>
  <c r="I35" i="16"/>
  <c r="I9" i="16"/>
  <c r="H9" i="16"/>
  <c r="H10" i="45"/>
  <c r="H36" i="45"/>
  <c r="E15" i="5"/>
  <c r="E16" i="5"/>
  <c r="H11" i="45"/>
  <c r="H12" i="45"/>
  <c r="H13" i="45"/>
  <c r="H14" i="45"/>
  <c r="H15" i="45"/>
  <c r="H16" i="45"/>
  <c r="H17" i="45"/>
  <c r="H18" i="45"/>
  <c r="H19" i="45"/>
  <c r="H20" i="45"/>
  <c r="H21" i="45"/>
  <c r="H22" i="45"/>
  <c r="H23" i="45"/>
  <c r="H24" i="45"/>
  <c r="H25" i="45"/>
  <c r="H26" i="45"/>
  <c r="H27" i="45"/>
  <c r="H28" i="45"/>
  <c r="H29" i="45"/>
  <c r="H30" i="45"/>
  <c r="H31" i="45"/>
  <c r="H32" i="45"/>
  <c r="H33" i="45"/>
  <c r="H34" i="45"/>
  <c r="H35" i="45"/>
  <c r="H9" i="45"/>
  <c r="D36" i="45"/>
  <c r="G10" i="45"/>
  <c r="G11" i="45"/>
  <c r="G12" i="45"/>
  <c r="G13" i="45"/>
  <c r="G14" i="45"/>
  <c r="G15" i="45"/>
  <c r="G16" i="45"/>
  <c r="G17" i="45"/>
  <c r="G18" i="45"/>
  <c r="G19" i="45"/>
  <c r="G20" i="45"/>
  <c r="G21" i="45"/>
  <c r="G22" i="45"/>
  <c r="G23" i="45"/>
  <c r="G24" i="45"/>
  <c r="G25" i="45"/>
  <c r="G26" i="45"/>
  <c r="G27" i="45"/>
  <c r="G28" i="45"/>
  <c r="G29" i="45"/>
  <c r="G30" i="45"/>
  <c r="G31" i="45"/>
  <c r="G32" i="45"/>
  <c r="G33" i="45"/>
  <c r="G34" i="45"/>
  <c r="G35" i="45"/>
  <c r="G9" i="45"/>
  <c r="E12" i="47"/>
  <c r="E14" i="47"/>
  <c r="E23" i="47"/>
  <c r="I78" i="34"/>
  <c r="J53" i="34"/>
  <c r="K77" i="34"/>
  <c r="M77" i="34"/>
  <c r="K61" i="34"/>
  <c r="M61" i="34" s="1"/>
  <c r="K60" i="34"/>
  <c r="M60" i="34" s="1"/>
  <c r="L78" i="34"/>
  <c r="J78" i="34"/>
  <c r="H78" i="34"/>
  <c r="G78" i="34"/>
  <c r="L49" i="34"/>
  <c r="O49" i="34"/>
  <c r="L50" i="34"/>
  <c r="O50" i="34"/>
  <c r="L51" i="34"/>
  <c r="O51" i="34"/>
  <c r="L52" i="34"/>
  <c r="O52" i="34"/>
  <c r="I53" i="34"/>
  <c r="K53" i="34"/>
  <c r="M53" i="34"/>
  <c r="H53" i="34"/>
  <c r="F26" i="5"/>
  <c r="F24" i="5"/>
  <c r="F23" i="5"/>
  <c r="F22" i="5"/>
  <c r="F21" i="5"/>
  <c r="F20" i="5"/>
  <c r="F19" i="5"/>
  <c r="F12" i="5"/>
  <c r="E27" i="5"/>
  <c r="D27" i="5"/>
  <c r="G16" i="5"/>
  <c r="BG22" i="47"/>
  <c r="S22" i="47"/>
  <c r="AQ22" i="47"/>
  <c r="G22" i="47"/>
  <c r="M22" i="47"/>
  <c r="AI29" i="47"/>
  <c r="AE29" i="47"/>
  <c r="AX22" i="47"/>
  <c r="BG29" i="47"/>
  <c r="BC29" i="47"/>
  <c r="AY29" i="47"/>
  <c r="AU29" i="47"/>
  <c r="AM29" i="47"/>
  <c r="AE22" i="47"/>
  <c r="AT29" i="47"/>
  <c r="E21" i="47"/>
  <c r="AJ29" i="47"/>
  <c r="AF29" i="47"/>
  <c r="R22" i="47"/>
  <c r="G36" i="59"/>
  <c r="BF22" i="47"/>
  <c r="AG29" i="47"/>
  <c r="AB22" i="47"/>
  <c r="J29" i="47"/>
  <c r="AN29" i="47"/>
  <c r="AN22" i="47"/>
  <c r="BD29" i="47"/>
  <c r="BD22" i="47"/>
  <c r="L29" i="47"/>
  <c r="L22" i="47"/>
  <c r="AF22" i="47"/>
  <c r="P22" i="47"/>
  <c r="F35" i="5"/>
  <c r="F36" i="5"/>
  <c r="BE29" i="47"/>
  <c r="AV22" i="47"/>
  <c r="AV29" i="47"/>
  <c r="AL22" i="47"/>
  <c r="AL29" i="47"/>
  <c r="AW29" i="47"/>
  <c r="AP22" i="47"/>
  <c r="BH29" i="47"/>
  <c r="Q20" i="54"/>
  <c r="AR29" i="47"/>
  <c r="AR22" i="47"/>
  <c r="AO29" i="47"/>
  <c r="AD22" i="47"/>
  <c r="AA22" i="47"/>
  <c r="AA29" i="47"/>
  <c r="AH22" i="47"/>
  <c r="G36" i="45"/>
  <c r="D15" i="5"/>
  <c r="H17" i="16"/>
  <c r="I27" i="5"/>
  <c r="AW22" i="47"/>
  <c r="Z22" i="47"/>
  <c r="Z29" i="47"/>
  <c r="T22" i="47"/>
  <c r="I22" i="47"/>
  <c r="BA29" i="47"/>
  <c r="AS29" i="47"/>
  <c r="F31" i="5"/>
  <c r="F22" i="47"/>
  <c r="BE22" i="47"/>
  <c r="BB22" i="47"/>
  <c r="BB29" i="47"/>
  <c r="E17" i="5"/>
  <c r="F15" i="5"/>
  <c r="F16" i="5"/>
  <c r="D16" i="5"/>
  <c r="K29" i="47"/>
  <c r="O22" i="47"/>
  <c r="G29" i="47"/>
  <c r="U29" i="47"/>
  <c r="R29" i="47"/>
  <c r="N22" i="47"/>
  <c r="F29" i="47"/>
  <c r="V29" i="47"/>
  <c r="H29" i="47"/>
  <c r="X29" i="47"/>
  <c r="D56" i="6"/>
  <c r="I36" i="16"/>
  <c r="D32" i="5"/>
  <c r="F32" i="5" s="1"/>
  <c r="D30" i="5"/>
  <c r="F30" i="5" s="1"/>
  <c r="D37" i="5"/>
  <c r="F37" i="5" s="1"/>
  <c r="E38" i="5"/>
  <c r="E39" i="5"/>
  <c r="E40" i="5"/>
  <c r="D51" i="6" l="1"/>
  <c r="Y22" i="47"/>
  <c r="C20" i="54"/>
  <c r="J20" i="54"/>
  <c r="D12" i="6"/>
  <c r="L53" i="34"/>
  <c r="D68" i="6"/>
  <c r="D72" i="6" s="1"/>
  <c r="K78" i="34"/>
  <c r="M62" i="34"/>
  <c r="M78" i="34" s="1"/>
  <c r="D21" i="6"/>
  <c r="D33" i="6"/>
  <c r="D39" i="6"/>
  <c r="D15" i="6"/>
  <c r="D61" i="6"/>
  <c r="O53" i="34"/>
  <c r="H36" i="16"/>
  <c r="D29" i="5"/>
  <c r="I39" i="5"/>
  <c r="I40" i="5" s="1"/>
  <c r="F27" i="5"/>
  <c r="F23" i="56"/>
  <c r="F11" i="5" s="1"/>
  <c r="F13" i="5" s="1"/>
  <c r="F17" i="5" s="1"/>
  <c r="D63" i="6" l="1"/>
  <c r="D73" i="6" s="1"/>
  <c r="C9" i="52" s="1"/>
  <c r="D38" i="5"/>
  <c r="D39" i="5" s="1"/>
  <c r="F29" i="5"/>
  <c r="F38" i="5" s="1"/>
  <c r="F39" i="5" s="1"/>
  <c r="F40" i="5" s="1"/>
  <c r="C8" i="52" s="1"/>
  <c r="Y25" i="47" l="1"/>
  <c r="C10" i="52"/>
  <c r="Y28" i="47" l="1"/>
  <c r="E25" i="47"/>
  <c r="E28" i="47" l="1"/>
  <c r="Y29" i="47"/>
  <c r="E29" i="47" s="1"/>
</calcChain>
</file>

<file path=xl/sharedStrings.xml><?xml version="1.0" encoding="utf-8"?>
<sst xmlns="http://schemas.openxmlformats.org/spreadsheetml/2006/main" count="708" uniqueCount="369">
  <si>
    <t>Category</t>
  </si>
  <si>
    <t>Impairment Losses (nature of the impairment loss)</t>
  </si>
  <si>
    <t>Buildings</t>
  </si>
  <si>
    <t>Depreciation</t>
  </si>
  <si>
    <t>Colour coding of input sheets:</t>
  </si>
  <si>
    <t>Dark blue = AER insructions/headings</t>
  </si>
  <si>
    <t>Yellow = Input cells</t>
  </si>
  <si>
    <t>Grey - Not applicable/No inputs required</t>
  </si>
  <si>
    <t>Leave coloured cells blank if no information exists - PLEASE DO NOT ENTER TEXT unless specifically requested to do so.</t>
  </si>
  <si>
    <t>All dollar amounts are to be unrounded, and in nominal terms.</t>
  </si>
  <si>
    <t>Business address</t>
  </si>
  <si>
    <t>Address</t>
  </si>
  <si>
    <t>Suburb</t>
  </si>
  <si>
    <t>State</t>
  </si>
  <si>
    <t>Postcode</t>
  </si>
  <si>
    <t>Postal address</t>
  </si>
  <si>
    <t>Contact name/s</t>
  </si>
  <si>
    <t>Contact phone/s</t>
  </si>
  <si>
    <t>Contact email address/s</t>
  </si>
  <si>
    <t xml:space="preserve"> </t>
  </si>
  <si>
    <t>Table of contents</t>
  </si>
  <si>
    <t>Description</t>
  </si>
  <si>
    <t>Profit from sale of fixed assets</t>
  </si>
  <si>
    <t xml:space="preserve">Other revenue </t>
  </si>
  <si>
    <t>Total revenue</t>
  </si>
  <si>
    <t xml:space="preserve">Depreciation </t>
  </si>
  <si>
    <t>TOTAL ASSETS</t>
  </si>
  <si>
    <t>Total</t>
  </si>
  <si>
    <t>Total fixed assets</t>
  </si>
  <si>
    <t>Gas Pipeline Operator</t>
  </si>
  <si>
    <t xml:space="preserve">This template is to be uploaded by a Gas Pipeline Operator to its website to fulfil its annual reporting obligations. </t>
  </si>
  <si>
    <t xml:space="preserve">Australian business number: </t>
  </si>
  <si>
    <t>Pipeline location</t>
  </si>
  <si>
    <t>Number of customers</t>
  </si>
  <si>
    <t>Service type</t>
  </si>
  <si>
    <t>Service description</t>
  </si>
  <si>
    <t>Transportation services</t>
  </si>
  <si>
    <t xml:space="preserve"> Firm transportation service</t>
  </si>
  <si>
    <t xml:space="preserve"> Interruptible or as available transportation service</t>
  </si>
  <si>
    <t xml:space="preserve"> Backhaul services</t>
  </si>
  <si>
    <t xml:space="preserve"> Firm compression service</t>
  </si>
  <si>
    <t xml:space="preserve"> Interruptible compression service</t>
  </si>
  <si>
    <t>Storage services</t>
  </si>
  <si>
    <t xml:space="preserve"> Park services</t>
  </si>
  <si>
    <t xml:space="preserve"> Park and loan services</t>
  </si>
  <si>
    <t>Trading services</t>
  </si>
  <si>
    <t xml:space="preserve"> Capacity trading service</t>
  </si>
  <si>
    <t xml:space="preserve"> In pipe trading service</t>
  </si>
  <si>
    <t>Other (please specify)</t>
  </si>
  <si>
    <t>Provided to related parties</t>
  </si>
  <si>
    <t>Direct revenue</t>
  </si>
  <si>
    <t>Distribution/transmission revenue</t>
  </si>
  <si>
    <t>Customer contribution revenue</t>
  </si>
  <si>
    <t>Total direct revenue</t>
  </si>
  <si>
    <t>Other direct revenue</t>
  </si>
  <si>
    <t>Total indirect revenue allocated</t>
  </si>
  <si>
    <t>Insurance</t>
  </si>
  <si>
    <t>Licence and regulatory costs</t>
  </si>
  <si>
    <t>Directly attributable finance charges</t>
  </si>
  <si>
    <t>Indirect revenue allocated</t>
  </si>
  <si>
    <t>Employee costs</t>
  </si>
  <si>
    <t>Indirect operating Expenses</t>
  </si>
  <si>
    <t xml:space="preserve">Shared asset depreciation </t>
  </si>
  <si>
    <t>Loss from sale of shared fixed assets</t>
  </si>
  <si>
    <t>Amounts excluding related party transactions</t>
  </si>
  <si>
    <t>Related party transactions</t>
  </si>
  <si>
    <t>Direct costs</t>
  </si>
  <si>
    <t>Total direct costs</t>
  </si>
  <si>
    <t>Total costs</t>
  </si>
  <si>
    <t>Other direct costs</t>
  </si>
  <si>
    <t>Information technology and communication costs</t>
  </si>
  <si>
    <t>Rental and leasing costs</t>
  </si>
  <si>
    <t>Leasing and rental costs</t>
  </si>
  <si>
    <t>Pipeline assets</t>
  </si>
  <si>
    <t>Initial construction cost</t>
  </si>
  <si>
    <t>Asset disposal (at cost)</t>
  </si>
  <si>
    <t>Closing pipeline carrying value</t>
  </si>
  <si>
    <t>Initial purchase costs</t>
  </si>
  <si>
    <t>Improvements capitalised</t>
  </si>
  <si>
    <t>Depreciation/amortisation</t>
  </si>
  <si>
    <t>Other assets</t>
  </si>
  <si>
    <t>% allocated to pipeline</t>
  </si>
  <si>
    <t>Income statement account applied to</t>
  </si>
  <si>
    <t>Acquisition date</t>
  </si>
  <si>
    <t>Useful life</t>
  </si>
  <si>
    <t>Construction cost</t>
  </si>
  <si>
    <t>Additions</t>
  </si>
  <si>
    <t>Disposals</t>
  </si>
  <si>
    <t>Cost base</t>
  </si>
  <si>
    <t>Written down value</t>
  </si>
  <si>
    <t>Years</t>
  </si>
  <si>
    <t>Total pipeline assets</t>
  </si>
  <si>
    <t>Disposal (at cost)</t>
  </si>
  <si>
    <t>Backhaul services</t>
  </si>
  <si>
    <t>Capacity trading service</t>
  </si>
  <si>
    <t>In pipe trading service</t>
  </si>
  <si>
    <t>Year</t>
  </si>
  <si>
    <t>Asset description</t>
  </si>
  <si>
    <t>Compressors</t>
  </si>
  <si>
    <t>Closing compressors carrying value</t>
  </si>
  <si>
    <t>Depreciation of compressors</t>
  </si>
  <si>
    <t>Odourant plants</t>
  </si>
  <si>
    <t>Depreciation of odourant plants</t>
  </si>
  <si>
    <t>Closing odourant plants carrying value</t>
  </si>
  <si>
    <t>Depreciation of buildings</t>
  </si>
  <si>
    <t>Closing buildings carrying value</t>
  </si>
  <si>
    <t>Total allocated to pipeline excluding related parties</t>
  </si>
  <si>
    <t>Total related party amounts allocated to pipeline</t>
  </si>
  <si>
    <t>Total exempt services</t>
  </si>
  <si>
    <t>Capacity based</t>
  </si>
  <si>
    <t>Volumetric based</t>
  </si>
  <si>
    <t>Financial performance measures</t>
  </si>
  <si>
    <t>Earnings before interest and tax</t>
  </si>
  <si>
    <t>Total assets</t>
  </si>
  <si>
    <t>Return on assets</t>
  </si>
  <si>
    <t>Pipeline</t>
  </si>
  <si>
    <t>Earnings before Interest and tax (EBIT)</t>
  </si>
  <si>
    <t>Pipeline information</t>
  </si>
  <si>
    <t>Other Services</t>
  </si>
  <si>
    <t>Postage Stamp Transportation Services</t>
  </si>
  <si>
    <t>Zonal Based Transportation Services</t>
  </si>
  <si>
    <t>Distance Based Transportation Services (to major delivery points)</t>
  </si>
  <si>
    <t>Zone 1</t>
  </si>
  <si>
    <t>Zone 2</t>
  </si>
  <si>
    <t>Zone 3</t>
  </si>
  <si>
    <t>Major Delivery Point 1</t>
  </si>
  <si>
    <t>Major Delivery Point 2</t>
  </si>
  <si>
    <t>Major Delivery Point 3</t>
  </si>
  <si>
    <t>Other Delivery Points</t>
  </si>
  <si>
    <t>Capacity based charges</t>
  </si>
  <si>
    <t>Volumetric based charges</t>
  </si>
  <si>
    <t>Total Postage Stamp Revenue</t>
  </si>
  <si>
    <t>Total Zonal Revenue</t>
  </si>
  <si>
    <t>Total Distance Based Revenue</t>
  </si>
  <si>
    <t>Revenue $</t>
  </si>
  <si>
    <t>Total MDQ</t>
  </si>
  <si>
    <t>WAP ($/MDQ)</t>
  </si>
  <si>
    <t>WAP (GJ)</t>
  </si>
  <si>
    <t>Revenue</t>
  </si>
  <si>
    <t>Operating expenses</t>
  </si>
  <si>
    <t>Net tax liabilities</t>
  </si>
  <si>
    <t>Shared supporting assets</t>
  </si>
  <si>
    <t>Shared property, plant and equipment at cost</t>
  </si>
  <si>
    <t>Shared property, plant and equipment depreciation</t>
  </si>
  <si>
    <t>Closing shared property, plant and equipment</t>
  </si>
  <si>
    <t xml:space="preserve">Inventories </t>
  </si>
  <si>
    <t>Deferred tax assets</t>
  </si>
  <si>
    <t>Total shared supporting assets allocated</t>
  </si>
  <si>
    <t>Maintenance capitalised</t>
  </si>
  <si>
    <t>Description (list each individual  balance sheet item)</t>
  </si>
  <si>
    <t xml:space="preserve">Useful life </t>
  </si>
  <si>
    <t>years</t>
  </si>
  <si>
    <t>Reason for choosing this useful life</t>
  </si>
  <si>
    <t>Total service revenue</t>
  </si>
  <si>
    <t>Acqusition date</t>
  </si>
  <si>
    <t>Provided to non related parties</t>
  </si>
  <si>
    <t>Repairs and maintenance</t>
  </si>
  <si>
    <t>Wages</t>
  </si>
  <si>
    <t>Borrowing costs</t>
  </si>
  <si>
    <t xml:space="preserve">Total </t>
  </si>
  <si>
    <t>Source</t>
  </si>
  <si>
    <t>Total allocated to pipeline</t>
  </si>
  <si>
    <t>Construction date</t>
  </si>
  <si>
    <t>Services exemption granted from AER for Weighted Average Price disclosure</t>
  </si>
  <si>
    <t>Service category</t>
  </si>
  <si>
    <t>Revenue by service</t>
  </si>
  <si>
    <t>Asset useful life</t>
  </si>
  <si>
    <t>Total capitalised pipeline construction costs</t>
  </si>
  <si>
    <t>Pipelines</t>
  </si>
  <si>
    <t>City Gates, supply regulators and valve stations</t>
  </si>
  <si>
    <t>Depreciation of city gates, supply regulators and valve stations</t>
  </si>
  <si>
    <t>Closing city gates, supply regulators and valve stations carrying value</t>
  </si>
  <si>
    <t>Metering</t>
  </si>
  <si>
    <t>Depreciation of metering</t>
  </si>
  <si>
    <t>Closing Metering</t>
  </si>
  <si>
    <t>SCADA (Communications)</t>
  </si>
  <si>
    <t>Depreciation of SCADA</t>
  </si>
  <si>
    <t>Closing SCADA carrying value</t>
  </si>
  <si>
    <t>Land and easements</t>
  </si>
  <si>
    <t>Closing land and easements carrying value</t>
  </si>
  <si>
    <t>Other depreciable assets</t>
  </si>
  <si>
    <t>Intitial purchase/improvement cost</t>
  </si>
  <si>
    <t>Other non-depreciable pipeline assets</t>
  </si>
  <si>
    <t>Construction or acquisition cost</t>
  </si>
  <si>
    <t>Less depreciation</t>
  </si>
  <si>
    <t>Data validation lists</t>
  </si>
  <si>
    <t xml:space="preserve">Pipelines </t>
  </si>
  <si>
    <t xml:space="preserve">Compressors </t>
  </si>
  <si>
    <t xml:space="preserve">City Gates, supply regulators and valve stations </t>
  </si>
  <si>
    <t xml:space="preserve">Metering </t>
  </si>
  <si>
    <t xml:space="preserve">Odourant plants </t>
  </si>
  <si>
    <t xml:space="preserve">SCADA (Communications) </t>
  </si>
  <si>
    <t xml:space="preserve">Buildings </t>
  </si>
  <si>
    <t>Capitalised maintenance</t>
  </si>
  <si>
    <t>Estimated residual value</t>
  </si>
  <si>
    <t xml:space="preserve"> Firm forward haul transportation services</t>
  </si>
  <si>
    <t>Interruptible or as available transportation services</t>
  </si>
  <si>
    <t>Shared costs</t>
  </si>
  <si>
    <t>Asset impairment</t>
  </si>
  <si>
    <t>Impairment date</t>
  </si>
  <si>
    <t>Basis for impairment</t>
  </si>
  <si>
    <t>Reporting template</t>
  </si>
  <si>
    <t>Reporting period start date:</t>
  </si>
  <si>
    <t>Reporting period end date:</t>
  </si>
  <si>
    <t>Shared assets</t>
  </si>
  <si>
    <t>Construction cost or acqusition cost (where allowed) apportioned</t>
  </si>
  <si>
    <t>Recovered capital method (rule 569(4))</t>
  </si>
  <si>
    <t>Return on capital</t>
  </si>
  <si>
    <t>Total Return of Capital</t>
  </si>
  <si>
    <t>Negative residual value</t>
  </si>
  <si>
    <t>Reversal date</t>
  </si>
  <si>
    <t>Basis for Reversal</t>
  </si>
  <si>
    <t>Description (list each individual shared asset category greater than 5%)</t>
  </si>
  <si>
    <t>Category of shared assets</t>
  </si>
  <si>
    <t>Total amount</t>
  </si>
  <si>
    <t>Description of works</t>
  </si>
  <si>
    <t>Date recognised</t>
  </si>
  <si>
    <t>Firm forward haul transportation services</t>
  </si>
  <si>
    <t>Park and park and loan services</t>
  </si>
  <si>
    <t>$'000</t>
  </si>
  <si>
    <t>Total TJ</t>
  </si>
  <si>
    <t>Other shared costs</t>
  </si>
  <si>
    <t>Total shared costs allocated</t>
  </si>
  <si>
    <t>Pipeline length (km)</t>
  </si>
  <si>
    <t xml:space="preserve">Year ending </t>
  </si>
  <si>
    <t xml:space="preserve">   other service (insert description)</t>
  </si>
  <si>
    <t>$ nominal</t>
  </si>
  <si>
    <t>Table 1.1: Pipeline details</t>
  </si>
  <si>
    <t>Table 1.2: Pipeline services provided</t>
  </si>
  <si>
    <t>Table 2.1.1:  Revenue by service</t>
  </si>
  <si>
    <t>Table 2.2.1: Customer contributions received</t>
  </si>
  <si>
    <t>Table 2.2.2: Government contributions received</t>
  </si>
  <si>
    <t xml:space="preserve">Description </t>
  </si>
  <si>
    <t>(list each individual revenue item)</t>
  </si>
  <si>
    <t>Indirect revenue</t>
  </si>
  <si>
    <t>Table 2.3.1: Indirect revenue allocation</t>
  </si>
  <si>
    <t>Table 2.4.1: Shared cost allocation</t>
  </si>
  <si>
    <t xml:space="preserve"> (list each individual cost)</t>
  </si>
  <si>
    <t>Statement of pipeline revenues and expenses</t>
  </si>
  <si>
    <t>Revenue - contributions</t>
  </si>
  <si>
    <t>Statement of pipeline assets</t>
  </si>
  <si>
    <t>Table 3.1: Pipeline assets</t>
  </si>
  <si>
    <t>Table 4.1: Recovered capital method - pipeline assets</t>
  </si>
  <si>
    <t>Capital expenditure</t>
  </si>
  <si>
    <t>Weighted average prices</t>
  </si>
  <si>
    <t>Table 5.1.1: AER exemptions</t>
  </si>
  <si>
    <t xml:space="preserve"> Interruptible or as available transportation services</t>
  </si>
  <si>
    <t>Table 5.1:  Weighted average prices</t>
  </si>
  <si>
    <t>$</t>
  </si>
  <si>
    <t>Return of capital</t>
  </si>
  <si>
    <t>Recovered capital method total asset value</t>
  </si>
  <si>
    <t>Drag and drop columns if required</t>
  </si>
  <si>
    <t>Impairment amount $ nominal</t>
  </si>
  <si>
    <t>Prior Impairment amount 
$ nominal</t>
  </si>
  <si>
    <t>Reversal amount
$nominal</t>
  </si>
  <si>
    <t>Expenditure ($ nominal)</t>
  </si>
  <si>
    <t>Table 3.1.1: Asset useful life</t>
  </si>
  <si>
    <t>Table 3.2.2: Asset impairment reversals</t>
  </si>
  <si>
    <t>Table 3.2.1: Assets impaired</t>
  </si>
  <si>
    <t>Table 3.3.1: Fixed assets at cost - pipeline assets</t>
  </si>
  <si>
    <t>Table 3.3.2: Shared assets at cost (less straight line depreciation)</t>
  </si>
  <si>
    <t>Table 3.4.1: Shared supporting asset allocation</t>
  </si>
  <si>
    <t>Service provider:</t>
  </si>
  <si>
    <t>Pipeline name:</t>
  </si>
  <si>
    <t>Indirect revenue excluding related parties</t>
  </si>
  <si>
    <t>Shared costs excluding related parties</t>
  </si>
  <si>
    <t>Indirect  revenue from related parties</t>
  </si>
  <si>
    <t>Shared costs paid to related parties</t>
  </si>
  <si>
    <t>Additions and improvements capitalised</t>
  </si>
  <si>
    <t>Table 4.2: Pipeline details</t>
  </si>
  <si>
    <t>Basis of Preparation reference</t>
  </si>
  <si>
    <t>Table 1.1.1: Return on assets</t>
  </si>
  <si>
    <t>Table 2.1:  Statement of pipeline revenues and expenses</t>
  </si>
  <si>
    <t>Table 4.1.1: Capital expenditure greater than 5% of construction cost</t>
  </si>
  <si>
    <t>Firm stand alone compression services</t>
  </si>
  <si>
    <t>Firm park/park and loan services</t>
  </si>
  <si>
    <t>Stand alone compression services</t>
  </si>
  <si>
    <t>Additional (optional) notes and information</t>
  </si>
  <si>
    <t>Reporting period</t>
  </si>
  <si>
    <t>Previous reporting period</t>
  </si>
  <si>
    <t>Other depreciable pipeline assets</t>
  </si>
  <si>
    <t>Closing other depreciable pipeline assets carrying value</t>
  </si>
  <si>
    <t>Firm stand-alone compression service</t>
  </si>
  <si>
    <t>Interruptible or as available stand-alone compression service</t>
  </si>
  <si>
    <t>Stand-alone compression services</t>
  </si>
  <si>
    <t>Date</t>
  </si>
  <si>
    <t>AER amendment#</t>
  </si>
  <si>
    <t>Worksheet</t>
  </si>
  <si>
    <t>Table</t>
  </si>
  <si>
    <t>Amendment record</t>
  </si>
  <si>
    <t>AER advised of errors in the published file - the amendment record allows for errors to be corrected in a transparent manner</t>
  </si>
  <si>
    <t>Change</t>
  </si>
  <si>
    <t>Reason</t>
  </si>
  <si>
    <t>3 Statement of pipeline assets</t>
  </si>
  <si>
    <t>3.3 Depreciation</t>
  </si>
  <si>
    <t>3.3.1</t>
  </si>
  <si>
    <t>List amended</t>
  </si>
  <si>
    <t>The term 'other depreciable assets' has been replaced with ' other depreciable pipeline assets' to match the terms used on worksheet 3.</t>
  </si>
  <si>
    <t>2. Revenue and expenses</t>
  </si>
  <si>
    <t>F13</t>
  </si>
  <si>
    <t>Formula corrected</t>
  </si>
  <si>
    <t>Formula amended to sum both elements of 'Direct revenue' to get 'Total direct revenue'.</t>
  </si>
  <si>
    <t>M7 and N7</t>
  </si>
  <si>
    <t>Heading amended</t>
  </si>
  <si>
    <t>The heading has been amended to make it clear that accumulated depreciation is to be reported for both the current reporting period and the prior period.</t>
  </si>
  <si>
    <t>Prior years' accumulated depreciation</t>
  </si>
  <si>
    <t>Current year accumulated depreciation</t>
  </si>
  <si>
    <t>Additions, capitalised maintenance and disposals must be reported on a cumulative basis</t>
  </si>
  <si>
    <t>I5:K5</t>
  </si>
  <si>
    <t>Guidance note added</t>
  </si>
  <si>
    <t>Column O</t>
  </si>
  <si>
    <t>Formula to aggregate relevant rows (Metering) to determine Closing value for metering assets</t>
  </si>
  <si>
    <t>Formula updated to avoid double counting of prior years' data.</t>
  </si>
  <si>
    <t>New worksheet inserted</t>
  </si>
  <si>
    <t>Formula inserted</t>
  </si>
  <si>
    <t>Formula updated</t>
  </si>
  <si>
    <t>Cell</t>
  </si>
  <si>
    <t>D33:E33</t>
  </si>
  <si>
    <t xml:space="preserve">D9:D52 </t>
  </si>
  <si>
    <t>A guidance note has been added to the worksheet, clarifying that additions, capitalised maintenance and disposals must all be reported on a cumulative basis in this worksheet. Closing asset values are derived in each year with reference to the initial construction cost. Therefore all amendments to this value must be reported on a cumulative basis, to ensure the closing value is adjusted for all additions, disposals or capitalised maintenance.</t>
  </si>
  <si>
    <t>Epic Energy South Australia Pty Ltd</t>
  </si>
  <si>
    <t>Moomba to Adelaide Pipeline System</t>
  </si>
  <si>
    <t>26 High Street</t>
  </si>
  <si>
    <t>Dry Creek</t>
  </si>
  <si>
    <t>SA</t>
  </si>
  <si>
    <t>James Adams</t>
  </si>
  <si>
    <t>08 8343 8100</t>
  </si>
  <si>
    <t>James.Adams@epic.com.au</t>
  </si>
  <si>
    <t>South Australia</t>
  </si>
  <si>
    <t>Transmission</t>
  </si>
  <si>
    <t>Yes</t>
  </si>
  <si>
    <t>No</t>
  </si>
  <si>
    <t>3.5.1</t>
  </si>
  <si>
    <t>3.5.2</t>
  </si>
  <si>
    <t>3.5.3</t>
  </si>
  <si>
    <t>3.5.4</t>
  </si>
  <si>
    <t>3.5.5</t>
  </si>
  <si>
    <t>3.5.6</t>
  </si>
  <si>
    <t>3.5.7</t>
  </si>
  <si>
    <t>3.5.8</t>
  </si>
  <si>
    <t>Other costs</t>
  </si>
  <si>
    <t>Motor vehicles</t>
  </si>
  <si>
    <t>ICT assets</t>
  </si>
  <si>
    <t>30 - 40 years</t>
  </si>
  <si>
    <t>MAPS constructed in 1970 and 43 years old at date of acquistion</t>
  </si>
  <si>
    <t>30 - 50 years</t>
  </si>
  <si>
    <t>10 - 40 years</t>
  </si>
  <si>
    <t>3 - 10 years</t>
  </si>
  <si>
    <t>3 - 5 years</t>
  </si>
  <si>
    <t>5 years</t>
  </si>
  <si>
    <t>10 - 20 years</t>
  </si>
  <si>
    <t>Property plant and equipment</t>
  </si>
  <si>
    <t>3.6.1</t>
  </si>
  <si>
    <t>3.6.2</t>
  </si>
  <si>
    <t>3.6.3</t>
  </si>
  <si>
    <t>Bi-directional expansion</t>
  </si>
  <si>
    <t>4.4.1</t>
  </si>
  <si>
    <t>4.4.2</t>
  </si>
  <si>
    <t>4.5.1</t>
  </si>
  <si>
    <t>4.5.2</t>
  </si>
  <si>
    <t>4.5.3</t>
  </si>
  <si>
    <t>This financial reporting template should be read in conjunction with the basis of preparation dated 31 October 2018 and the non-scheme pipeline financial reporting guidelines published by the AER on 19 December 2017.</t>
  </si>
  <si>
    <t>There were no related party transactions in the period requiring disclosure in Table 2.1 Statement of pipeline revenues and expenses, Table 2.1.1 Revenue by service, Table 2.2.1 Customer contributions received, Table 2.2.2 Goverment contributions received, Table 2.3.1 Indirect revenue allocation, Table 2.4.1 Shared cost allocation</t>
  </si>
  <si>
    <t xml:space="preserve">Table 2.2.1 Customer contributions received and Table 2.2.2 Goverment contributions received are nil because there were no Government or Customer contributions received in the period. </t>
  </si>
  <si>
    <t>2.3.1 Indirect revenue allocation is nil because there was no indirect revenue received in the period.</t>
  </si>
  <si>
    <t>Table 3.2.1 Assets impaired and Table 3.2.2 Asset impairment reversals are nil because there is no asset impairment or reversal at the end of the period.</t>
  </si>
  <si>
    <t>Table 3.4.1 Shared supporting asset allocation is nil because there are no shared supporting assets &gt; 5% of the value of total assets.  Details of shared supporting assets are included in 3.3 Depreciation.</t>
  </si>
  <si>
    <t xml:space="preserve">Table 5.1.1 AER exemptions is nil because no exemptions have been sought from or granted by the AER.  </t>
  </si>
  <si>
    <t>Delivery point expansion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</si>
</sst>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 #,##0_-;_-* &quot;-&quot;_-;_-@_-"/>
    <numFmt numFmtId="43" formatCode="_-* #,##0.00_-;\-* #,##0.00_-;_-* &quot;-&quot;??_-;_-@_-"/>
    <numFmt numFmtId="164" formatCode="_(* #,##0_);_(* \(#,##0\);_(* &quot;-&quot;_);_(@_)"/>
    <numFmt numFmtId="165" formatCode="_(* #,##0_);_(* \(#,##0\);_(* &quot;-&quot;?_);_(@_)"/>
    <numFmt numFmtId="166" formatCode="0.0"/>
    <numFmt numFmtId="167" formatCode="0.0000"/>
    <numFmt numFmtId="168" formatCode="#,##0.0"/>
    <numFmt numFmtId="169" formatCode="yyyy"/>
    <numFmt numFmtId="170" formatCode="#,###;\(#,###\);\-"/>
    <numFmt numFmtId="171" formatCode="_-* #,##0.0_-;\-* #,##0.0_-;_-* &quot;-&quot;??_-;_-@_-"/>
    <numFmt numFmtId="172" formatCode="_-* #,##0_-;\-* #,##0_-;_-* &quot;-&quot;??_-;_-@_-"/>
    <numFmt numFmtId="173" formatCode="0.0%"/>
    <numFmt numFmtId="174" formatCode="#,###.000;\(#,###.000\);\-"/>
  </numFmts>
  <fonts count="58" x14ac:knownFonts="1">
    <font>
      <sz val="10"/>
      <name val="Arial"/>
    </font>
    <font>
      <sz val="10"/>
      <name val="Arial"/>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sz val="18"/>
      <color indexed="62"/>
      <name val="Arial"/>
      <family val="2"/>
    </font>
    <font>
      <u/>
      <sz val="10"/>
      <color indexed="12"/>
      <name val="Arial"/>
      <family val="2"/>
    </font>
    <font>
      <b/>
      <sz val="10"/>
      <color indexed="62"/>
      <name val="Arial"/>
      <family val="2"/>
    </font>
    <font>
      <b/>
      <sz val="10"/>
      <color indexed="18"/>
      <name val="Arial"/>
      <family val="2"/>
    </font>
    <font>
      <b/>
      <sz val="12"/>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sz val="8"/>
      <name val="Malgun Gothic"/>
      <family val="2"/>
    </font>
    <font>
      <sz val="10"/>
      <name val="Cambria"/>
      <family val="2"/>
    </font>
    <font>
      <sz val="10"/>
      <name val="Arial"/>
      <family val="2"/>
    </font>
    <font>
      <b/>
      <sz val="11"/>
      <name val="Arial"/>
      <family val="2"/>
    </font>
    <font>
      <sz val="11"/>
      <name val="Arial"/>
      <family val="2"/>
    </font>
    <font>
      <b/>
      <i/>
      <sz val="10"/>
      <color indexed="9"/>
      <name val="Arial"/>
      <family val="2"/>
    </font>
    <font>
      <b/>
      <sz val="12"/>
      <color indexed="9"/>
      <name val="Arial"/>
      <family val="2"/>
    </font>
    <font>
      <sz val="10"/>
      <name val="Cambria"/>
      <family val="2"/>
      <scheme val="major"/>
    </font>
    <font>
      <sz val="28"/>
      <color rgb="FFFF0000"/>
      <name val="Arial"/>
      <family val="2"/>
    </font>
    <font>
      <sz val="8"/>
      <color rgb="FF000000"/>
      <name val="Malgun Gothic"/>
      <family val="2"/>
    </font>
    <font>
      <sz val="18"/>
      <color theme="0"/>
      <name val="Arial"/>
      <family val="2"/>
    </font>
    <font>
      <b/>
      <sz val="18"/>
      <color theme="0"/>
      <name val="Arial Black"/>
      <family val="2"/>
    </font>
    <font>
      <b/>
      <sz val="18"/>
      <color theme="0"/>
      <name val="Arial"/>
      <family val="2"/>
    </font>
    <font>
      <u/>
      <sz val="18"/>
      <color theme="0"/>
      <name val="Arial"/>
      <family val="2"/>
    </font>
    <font>
      <sz val="10"/>
      <color theme="0"/>
      <name val="Arial"/>
      <family val="2"/>
    </font>
    <font>
      <b/>
      <sz val="9"/>
      <color theme="0"/>
      <name val="Malgun Gothic"/>
      <family val="2"/>
    </font>
  </fonts>
  <fills count="45">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bgColor indexed="64"/>
      </patternFill>
    </fill>
    <fill>
      <patternFill patternType="solid">
        <fgColor theme="3" tint="0.59999389629810485"/>
        <bgColor indexed="64"/>
      </patternFill>
    </fill>
    <fill>
      <patternFill patternType="solid">
        <fgColor rgb="FF00B0F0"/>
        <bgColor indexed="64"/>
      </patternFill>
    </fill>
    <fill>
      <patternFill patternType="solid">
        <fgColor rgb="FF92D050"/>
        <bgColor indexed="64"/>
      </patternFill>
    </fill>
    <fill>
      <patternFill patternType="solid">
        <fgColor rgb="FF002060"/>
        <bgColor indexed="64"/>
      </patternFill>
    </fill>
    <fill>
      <patternFill patternType="solid">
        <fgColor rgb="FF0070C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2"/>
      </left>
      <right/>
      <top/>
      <bottom/>
      <diagonal/>
    </border>
    <border>
      <left/>
      <right style="medium">
        <color indexed="62"/>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11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164" fontId="7" fillId="13" borderId="0" applyNumberFormat="0" applyFont="0" applyBorder="0" applyAlignment="0">
      <alignment horizontal="right"/>
    </xf>
    <xf numFmtId="41" fontId="7" fillId="13" borderId="0" applyNumberFormat="0" applyFont="0" applyBorder="0" applyAlignment="0">
      <alignment horizontal="right"/>
    </xf>
    <xf numFmtId="41" fontId="44" fillId="13" borderId="0" applyNumberFormat="0" applyFont="0" applyBorder="0" applyAlignment="0">
      <alignment horizontal="right"/>
    </xf>
    <xf numFmtId="41" fontId="44" fillId="13" borderId="0" applyNumberFormat="0" applyFont="0" applyBorder="0" applyAlignment="0">
      <alignment horizontal="right"/>
    </xf>
    <xf numFmtId="0" fontId="22" fillId="8" borderId="1" applyNumberFormat="0" applyAlignment="0" applyProtection="0"/>
    <xf numFmtId="0" fontId="22" fillId="9" borderId="1" applyNumberFormat="0" applyAlignment="0" applyProtection="0"/>
    <xf numFmtId="0" fontId="23" fillId="26" borderId="2" applyNumberFormat="0" applyAlignment="0" applyProtection="0"/>
    <xf numFmtId="0" fontId="23" fillId="27" borderId="2"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24" fillId="0" borderId="0" applyNumberFormat="0" applyFill="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5" fillId="0" borderId="0" applyNumberFormat="0" applyFill="0" applyBorder="0" applyAlignment="0" applyProtection="0">
      <alignment vertical="top"/>
      <protection locked="0"/>
    </xf>
    <xf numFmtId="0" fontId="29" fillId="4" borderId="1" applyNumberFormat="0" applyAlignment="0" applyProtection="0"/>
    <xf numFmtId="0" fontId="29" fillId="5" borderId="1" applyNumberFormat="0" applyAlignment="0" applyProtection="0"/>
    <xf numFmtId="164" fontId="1" fillId="30" borderId="0" applyFont="0" applyBorder="0" applyAlignment="0">
      <alignment horizontal="right"/>
      <protection locked="0"/>
    </xf>
    <xf numFmtId="41" fontId="7" fillId="30" borderId="0" applyFont="0" applyBorder="0" applyAlignment="0">
      <alignment horizontal="right"/>
      <protection locked="0"/>
    </xf>
    <xf numFmtId="41" fontId="44" fillId="30" borderId="0" applyFont="0" applyBorder="0" applyAlignment="0">
      <alignment horizontal="right"/>
      <protection locked="0"/>
    </xf>
    <xf numFmtId="41" fontId="44" fillId="30" borderId="0" applyFont="0" applyBorder="0" applyAlignment="0">
      <alignment horizontal="right"/>
      <protection locked="0"/>
    </xf>
    <xf numFmtId="165" fontId="7" fillId="29" borderId="0" applyFont="0" applyBorder="0">
      <alignment horizontal="right"/>
      <protection locked="0"/>
    </xf>
    <xf numFmtId="165" fontId="44" fillId="29" borderId="0" applyFont="0" applyBorder="0">
      <alignment horizontal="right"/>
      <protection locked="0"/>
    </xf>
    <xf numFmtId="164" fontId="7" fillId="7" borderId="0" applyFont="0" applyBorder="0">
      <alignment horizontal="right"/>
      <protection locked="0"/>
    </xf>
    <xf numFmtId="41" fontId="7" fillId="7" borderId="0" applyFont="0" applyBorder="0">
      <alignment horizontal="right"/>
      <protection locked="0"/>
    </xf>
    <xf numFmtId="41" fontId="44" fillId="7" borderId="0" applyFont="0" applyBorder="0">
      <alignment horizontal="right"/>
      <protection locked="0"/>
    </xf>
    <xf numFmtId="41" fontId="44" fillId="7" borderId="0" applyFont="0" applyBorder="0">
      <alignment horizontal="right"/>
      <protection locked="0"/>
    </xf>
    <xf numFmtId="0" fontId="30" fillId="0" borderId="6" applyNumberFormat="0" applyFill="0" applyAlignment="0" applyProtection="0"/>
    <xf numFmtId="0" fontId="31" fillId="10" borderId="0" applyNumberFormat="0" applyBorder="0" applyAlignment="0" applyProtection="0"/>
    <xf numFmtId="0" fontId="31" fillId="11" borderId="0" applyNumberFormat="0" applyBorder="0" applyAlignment="0" applyProtection="0"/>
    <xf numFmtId="0" fontId="49" fillId="0" borderId="0"/>
    <xf numFmtId="0" fontId="43" fillId="0" borderId="0"/>
    <xf numFmtId="0" fontId="7" fillId="0" borderId="0"/>
    <xf numFmtId="0" fontId="44" fillId="0" borderId="0"/>
    <xf numFmtId="0" fontId="1" fillId="9" borderId="0"/>
    <xf numFmtId="0" fontId="1" fillId="9" borderId="0"/>
    <xf numFmtId="0" fontId="1" fillId="9" borderId="0"/>
    <xf numFmtId="0" fontId="1" fillId="0" borderId="0"/>
    <xf numFmtId="0" fontId="1" fillId="9" borderId="0"/>
    <xf numFmtId="0" fontId="7" fillId="9" borderId="0"/>
    <xf numFmtId="0" fontId="1" fillId="9" borderId="0"/>
    <xf numFmtId="0" fontId="1" fillId="9" borderId="0"/>
    <xf numFmtId="0" fontId="44" fillId="9" borderId="0"/>
    <xf numFmtId="0" fontId="7" fillId="9" borderId="0"/>
    <xf numFmtId="0" fontId="1" fillId="9" borderId="0"/>
    <xf numFmtId="0" fontId="7" fillId="6" borderId="7" applyNumberFormat="0" applyFont="0" applyAlignment="0" applyProtection="0"/>
    <xf numFmtId="0" fontId="44" fillId="7" borderId="7" applyNumberFormat="0" applyFont="0" applyAlignment="0" applyProtection="0"/>
    <xf numFmtId="0" fontId="32" fillId="8" borderId="8" applyNumberFormat="0" applyAlignment="0" applyProtection="0"/>
    <xf numFmtId="0" fontId="32" fillId="9" borderId="8" applyNumberFormat="0" applyAlignment="0" applyProtection="0"/>
    <xf numFmtId="9" fontId="1" fillId="0" borderId="0" applyFont="0" applyFill="0" applyBorder="0" applyAlignment="0" applyProtection="0"/>
    <xf numFmtId="0" fontId="1" fillId="0" borderId="0"/>
    <xf numFmtId="0" fontId="7" fillId="0" borderId="0"/>
    <xf numFmtId="0" fontId="44" fillId="0" borderId="0"/>
    <xf numFmtId="0" fontId="44" fillId="0" borderId="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cellStyleXfs>
  <cellXfs count="311">
    <xf numFmtId="0" fontId="0" fillId="0" borderId="0" xfId="0"/>
    <xf numFmtId="0" fontId="2" fillId="9" borderId="0" xfId="92" applyFont="1"/>
    <xf numFmtId="0" fontId="1" fillId="9" borderId="0" xfId="92"/>
    <xf numFmtId="0" fontId="3" fillId="9" borderId="0" xfId="92" applyFont="1"/>
    <xf numFmtId="0" fontId="5" fillId="31" borderId="10" xfId="92" applyFont="1" applyFill="1" applyBorder="1" applyAlignment="1" applyProtection="1">
      <protection locked="0"/>
    </xf>
    <xf numFmtId="0" fontId="6" fillId="31" borderId="0" xfId="92" applyFont="1" applyFill="1" applyBorder="1" applyAlignment="1"/>
    <xf numFmtId="0" fontId="6" fillId="31" borderId="11" xfId="92" applyFont="1" applyFill="1" applyBorder="1" applyAlignment="1"/>
    <xf numFmtId="2" fontId="8" fillId="9" borderId="0" xfId="92" applyNumberFormat="1" applyFont="1" applyBorder="1" applyAlignment="1" applyProtection="1">
      <alignment horizontal="left"/>
    </xf>
    <xf numFmtId="0" fontId="9" fillId="9" borderId="0" xfId="92" applyFont="1" applyAlignment="1" applyProtection="1">
      <protection locked="0"/>
    </xf>
    <xf numFmtId="0" fontId="9" fillId="9" borderId="0" xfId="92" applyFont="1" applyProtection="1">
      <protection locked="0"/>
    </xf>
    <xf numFmtId="0" fontId="8" fillId="9" borderId="0" xfId="92" applyFont="1"/>
    <xf numFmtId="0" fontId="1" fillId="9" borderId="0" xfId="92" applyAlignment="1"/>
    <xf numFmtId="0" fontId="10" fillId="31" borderId="12" xfId="92" applyFont="1" applyFill="1" applyBorder="1"/>
    <xf numFmtId="0" fontId="11" fillId="31" borderId="12" xfId="92" applyFont="1" applyFill="1" applyBorder="1"/>
    <xf numFmtId="0" fontId="11" fillId="9" borderId="0" xfId="92" applyFont="1"/>
    <xf numFmtId="0" fontId="10" fillId="31" borderId="13" xfId="92" applyFont="1" applyFill="1" applyBorder="1"/>
    <xf numFmtId="0" fontId="11" fillId="31" borderId="14" xfId="92" applyFont="1" applyFill="1" applyBorder="1"/>
    <xf numFmtId="0" fontId="13" fillId="9" borderId="0" xfId="90" applyFont="1"/>
    <xf numFmtId="0" fontId="13" fillId="9" borderId="0" xfId="90" applyFont="1" applyFill="1" applyBorder="1"/>
    <xf numFmtId="0" fontId="13" fillId="9" borderId="0" xfId="90" applyFont="1" applyFill="1"/>
    <xf numFmtId="0" fontId="14" fillId="9" borderId="0" xfId="90" applyFont="1" applyFill="1" applyBorder="1" applyAlignment="1">
      <alignment vertical="center"/>
    </xf>
    <xf numFmtId="0" fontId="14" fillId="9" borderId="0" xfId="90" applyFont="1" applyFill="1" applyBorder="1" applyAlignment="1"/>
    <xf numFmtId="0" fontId="13" fillId="9" borderId="0" xfId="90" applyFont="1" applyFill="1" applyBorder="1" applyAlignment="1">
      <alignment vertical="center"/>
    </xf>
    <xf numFmtId="0" fontId="13" fillId="9" borderId="0" xfId="90" applyFont="1" applyAlignment="1">
      <alignment vertical="center"/>
    </xf>
    <xf numFmtId="0" fontId="16" fillId="32" borderId="15" xfId="90" applyFont="1" applyFill="1" applyBorder="1" applyAlignment="1">
      <alignment vertical="center"/>
    </xf>
    <xf numFmtId="0" fontId="3" fillId="32" borderId="16" xfId="90" applyFont="1" applyFill="1" applyBorder="1" applyAlignment="1">
      <alignment vertical="center"/>
    </xf>
    <xf numFmtId="0" fontId="3" fillId="32" borderId="17" xfId="90" applyFont="1" applyFill="1" applyBorder="1" applyAlignment="1">
      <alignment vertical="center"/>
    </xf>
    <xf numFmtId="0" fontId="4" fillId="9" borderId="0" xfId="90" applyFont="1" applyFill="1" applyBorder="1" applyAlignment="1">
      <alignment vertical="center"/>
    </xf>
    <xf numFmtId="0" fontId="13" fillId="9" borderId="0" xfId="90" applyFont="1" applyFill="1" applyAlignment="1">
      <alignment vertical="center"/>
    </xf>
    <xf numFmtId="0" fontId="3" fillId="32" borderId="0" xfId="90" applyFont="1" applyFill="1" applyBorder="1" applyAlignment="1">
      <alignment vertical="center"/>
    </xf>
    <xf numFmtId="0" fontId="13" fillId="32" borderId="0" xfId="90" applyFont="1" applyFill="1" applyBorder="1" applyAlignment="1">
      <alignment vertical="center"/>
    </xf>
    <xf numFmtId="0" fontId="17" fillId="32" borderId="0" xfId="90" applyFont="1" applyFill="1" applyBorder="1" applyAlignment="1">
      <alignment horizontal="left" vertical="center"/>
    </xf>
    <xf numFmtId="0" fontId="16" fillId="32" borderId="0" xfId="90" applyFont="1" applyFill="1" applyBorder="1" applyAlignment="1">
      <alignment vertical="center"/>
    </xf>
    <xf numFmtId="0" fontId="18" fillId="9" borderId="0" xfId="90" applyFont="1" applyFill="1" applyBorder="1" applyAlignment="1">
      <alignment vertical="center"/>
    </xf>
    <xf numFmtId="0" fontId="16" fillId="32" borderId="10" xfId="90" applyFont="1" applyFill="1" applyBorder="1" applyAlignment="1">
      <alignment vertical="center"/>
    </xf>
    <xf numFmtId="0" fontId="16" fillId="32" borderId="11" xfId="90" applyFont="1" applyFill="1" applyBorder="1" applyAlignment="1">
      <alignment vertical="center"/>
    </xf>
    <xf numFmtId="0" fontId="13" fillId="32" borderId="18" xfId="90" applyFont="1" applyFill="1" applyBorder="1"/>
    <xf numFmtId="0" fontId="3" fillId="32" borderId="19" xfId="90" applyFont="1" applyFill="1" applyBorder="1" applyAlignment="1">
      <alignment vertical="center"/>
    </xf>
    <xf numFmtId="0" fontId="13" fillId="32" borderId="19" xfId="90" applyFont="1" applyFill="1" applyBorder="1"/>
    <xf numFmtId="0" fontId="13" fillId="32" borderId="20" xfId="90" applyFont="1" applyFill="1" applyBorder="1"/>
    <xf numFmtId="0" fontId="13" fillId="0" borderId="0" xfId="90" applyFont="1" applyFill="1" applyBorder="1"/>
    <xf numFmtId="0" fontId="2" fillId="9" borderId="0" xfId="94" applyFont="1"/>
    <xf numFmtId="0" fontId="37" fillId="9" borderId="0" xfId="93" applyFont="1" applyFill="1" applyBorder="1" applyAlignment="1"/>
    <xf numFmtId="0" fontId="1" fillId="9" borderId="0" xfId="94"/>
    <xf numFmtId="0" fontId="2" fillId="0" borderId="0" xfId="94" applyFont="1" applyFill="1" applyAlignment="1"/>
    <xf numFmtId="166" fontId="3" fillId="9" borderId="0" xfId="94" applyNumberFormat="1" applyFont="1" applyBorder="1" applyAlignment="1">
      <alignment horizontal="left"/>
    </xf>
    <xf numFmtId="49" fontId="7" fillId="9" borderId="0" xfId="94" applyNumberFormat="1" applyFont="1"/>
    <xf numFmtId="2" fontId="7" fillId="9" borderId="0" xfId="94" applyNumberFormat="1" applyFont="1" applyBorder="1"/>
    <xf numFmtId="164" fontId="7" fillId="9" borderId="0" xfId="94" applyNumberFormat="1" applyFont="1" applyBorder="1" applyAlignment="1">
      <alignment horizontal="center"/>
    </xf>
    <xf numFmtId="164" fontId="7" fillId="9" borderId="0" xfId="94" applyNumberFormat="1" applyFont="1" applyBorder="1"/>
    <xf numFmtId="0" fontId="7" fillId="9" borderId="0" xfId="94" applyFont="1"/>
    <xf numFmtId="167" fontId="38" fillId="31" borderId="12" xfId="94" quotePrefix="1" applyNumberFormat="1" applyFont="1" applyFill="1" applyBorder="1" applyAlignment="1">
      <alignment horizontal="center" vertical="center" wrapText="1"/>
    </xf>
    <xf numFmtId="49" fontId="38" fillId="31" borderId="12" xfId="94" applyNumberFormat="1" applyFont="1" applyFill="1" applyBorder="1" applyAlignment="1">
      <alignment horizontal="center" vertical="center" wrapText="1"/>
    </xf>
    <xf numFmtId="2" fontId="38" fillId="31" borderId="12" xfId="94" applyNumberFormat="1" applyFont="1" applyFill="1" applyBorder="1" applyAlignment="1">
      <alignment horizontal="center" vertical="center" wrapText="1"/>
    </xf>
    <xf numFmtId="166" fontId="12" fillId="31" borderId="12" xfId="94" applyNumberFormat="1" applyFont="1" applyFill="1" applyBorder="1" applyAlignment="1">
      <alignment horizontal="left"/>
    </xf>
    <xf numFmtId="2" fontId="12" fillId="31" borderId="12" xfId="59" applyNumberFormat="1" applyFont="1" applyFill="1" applyBorder="1" applyAlignment="1">
      <alignment horizontal="center"/>
    </xf>
    <xf numFmtId="0" fontId="12" fillId="31" borderId="12" xfId="94" applyFont="1" applyFill="1" applyBorder="1"/>
    <xf numFmtId="49" fontId="12" fillId="31" borderId="12" xfId="94" applyNumberFormat="1" applyFont="1" applyFill="1" applyBorder="1"/>
    <xf numFmtId="49" fontId="12" fillId="31" borderId="12" xfId="94" applyNumberFormat="1" applyFont="1" applyFill="1" applyBorder="1" applyAlignment="1">
      <alignment horizontal="left"/>
    </xf>
    <xf numFmtId="49" fontId="12" fillId="33" borderId="12" xfId="94" applyNumberFormat="1" applyFont="1" applyFill="1" applyBorder="1"/>
    <xf numFmtId="49" fontId="12" fillId="31" borderId="12" xfId="94" applyNumberFormat="1" applyFont="1" applyFill="1" applyBorder="1" applyAlignment="1">
      <alignment horizontal="left" wrapText="1"/>
    </xf>
    <xf numFmtId="166" fontId="7" fillId="31" borderId="12" xfId="94" applyNumberFormat="1" applyFont="1" applyFill="1" applyBorder="1" applyAlignment="1">
      <alignment horizontal="left"/>
    </xf>
    <xf numFmtId="0" fontId="3" fillId="9" borderId="0" xfId="94" applyFont="1"/>
    <xf numFmtId="0" fontId="41" fillId="9" borderId="0" xfId="94" applyFont="1"/>
    <xf numFmtId="166" fontId="12" fillId="31" borderId="21" xfId="59" applyNumberFormat="1" applyFont="1" applyFill="1" applyBorder="1" applyAlignment="1">
      <alignment horizontal="center" vertical="center"/>
    </xf>
    <xf numFmtId="0" fontId="4" fillId="9" borderId="0" xfId="94" applyFont="1"/>
    <xf numFmtId="39" fontId="7" fillId="9" borderId="0" xfId="94" applyNumberFormat="1" applyFont="1"/>
    <xf numFmtId="0" fontId="6" fillId="31" borderId="22" xfId="94" applyFont="1" applyFill="1" applyBorder="1" applyAlignment="1">
      <alignment horizontal="left" indent="1"/>
    </xf>
    <xf numFmtId="0" fontId="7" fillId="31" borderId="23" xfId="94" applyFont="1" applyFill="1" applyBorder="1" applyAlignment="1"/>
    <xf numFmtId="0" fontId="7" fillId="31" borderId="23" xfId="94" applyFont="1" applyFill="1" applyBorder="1"/>
    <xf numFmtId="0" fontId="7" fillId="31" borderId="24" xfId="94" applyFont="1" applyFill="1" applyBorder="1"/>
    <xf numFmtId="0" fontId="5" fillId="31" borderId="10" xfId="94" applyFont="1" applyFill="1" applyBorder="1" applyAlignment="1">
      <alignment horizontal="left" indent="1"/>
    </xf>
    <xf numFmtId="0" fontId="12" fillId="31" borderId="0" xfId="94" applyFont="1" applyFill="1" applyBorder="1" applyAlignment="1">
      <alignment horizontal="right" indent="1"/>
    </xf>
    <xf numFmtId="0" fontId="12" fillId="31" borderId="11" xfId="94" applyFont="1" applyFill="1" applyBorder="1" applyAlignment="1" applyProtection="1">
      <protection locked="0"/>
    </xf>
    <xf numFmtId="0" fontId="12" fillId="31" borderId="0" xfId="94" applyFont="1" applyFill="1" applyBorder="1"/>
    <xf numFmtId="0" fontId="7" fillId="7" borderId="25" xfId="94" applyFont="1" applyFill="1" applyBorder="1" applyAlignment="1" applyProtection="1">
      <alignment horizontal="left"/>
      <protection locked="0"/>
    </xf>
    <xf numFmtId="0" fontId="7" fillId="31" borderId="0" xfId="94" applyFont="1" applyFill="1" applyBorder="1"/>
    <xf numFmtId="0" fontId="7" fillId="31" borderId="11" xfId="94" applyFont="1" applyFill="1" applyBorder="1" applyProtection="1">
      <protection locked="0"/>
    </xf>
    <xf numFmtId="0" fontId="7" fillId="31" borderId="11" xfId="94" applyFont="1" applyFill="1" applyBorder="1"/>
    <xf numFmtId="0" fontId="7" fillId="31" borderId="11" xfId="94" applyFont="1" applyFill="1" applyBorder="1" applyAlignment="1" applyProtection="1">
      <protection locked="0"/>
    </xf>
    <xf numFmtId="0" fontId="6" fillId="31" borderId="10" xfId="94" applyFont="1" applyFill="1" applyBorder="1" applyAlignment="1">
      <alignment horizontal="left" indent="1"/>
    </xf>
    <xf numFmtId="0" fontId="6" fillId="31" borderId="18" xfId="94" applyFont="1" applyFill="1" applyBorder="1" applyAlignment="1">
      <alignment horizontal="left" indent="1"/>
    </xf>
    <xf numFmtId="0" fontId="7" fillId="31" borderId="19" xfId="94" applyFont="1" applyFill="1" applyBorder="1" applyAlignment="1"/>
    <xf numFmtId="0" fontId="7" fillId="31" borderId="19" xfId="94" applyFont="1" applyFill="1" applyBorder="1"/>
    <xf numFmtId="0" fontId="7" fillId="31" borderId="20" xfId="94" applyFont="1" applyFill="1" applyBorder="1"/>
    <xf numFmtId="0" fontId="1" fillId="9" borderId="0" xfId="97"/>
    <xf numFmtId="0" fontId="2" fillId="9" borderId="0" xfId="97" applyFont="1" applyAlignment="1"/>
    <xf numFmtId="49" fontId="7" fillId="9" borderId="0" xfId="97" applyNumberFormat="1" applyFont="1"/>
    <xf numFmtId="164" fontId="7" fillId="9" borderId="0" xfId="97" applyNumberFormat="1" applyFont="1" applyBorder="1"/>
    <xf numFmtId="166" fontId="4" fillId="9" borderId="0" xfId="97" applyNumberFormat="1" applyFont="1" applyBorder="1" applyAlignment="1">
      <alignment horizontal="left"/>
    </xf>
    <xf numFmtId="49" fontId="38" fillId="31" borderId="12" xfId="97" applyNumberFormat="1" applyFont="1" applyFill="1" applyBorder="1" applyAlignment="1">
      <alignment horizontal="center" vertical="center" wrapText="1"/>
    </xf>
    <xf numFmtId="164" fontId="38" fillId="31" borderId="12" xfId="97" applyNumberFormat="1" applyFont="1" applyFill="1" applyBorder="1" applyAlignment="1">
      <alignment horizontal="center" vertical="center" wrapText="1"/>
    </xf>
    <xf numFmtId="49" fontId="38" fillId="31" borderId="12" xfId="97" applyNumberFormat="1" applyFont="1" applyFill="1" applyBorder="1" applyAlignment="1">
      <alignment horizontal="center"/>
    </xf>
    <xf numFmtId="2" fontId="12" fillId="31" borderId="12" xfId="59" applyNumberFormat="1" applyFont="1" applyFill="1" applyBorder="1" applyAlignment="1">
      <alignment horizontal="center" wrapText="1"/>
    </xf>
    <xf numFmtId="168" fontId="7" fillId="7" borderId="12" xfId="97" applyNumberFormat="1" applyFont="1" applyFill="1" applyBorder="1"/>
    <xf numFmtId="168" fontId="7" fillId="7" borderId="12" xfId="97" applyNumberFormat="1" applyFont="1" applyFill="1" applyBorder="1" applyAlignment="1">
      <alignment horizontal="right"/>
    </xf>
    <xf numFmtId="168" fontId="7" fillId="7" borderId="12" xfId="97" applyNumberFormat="1" applyFont="1" applyFill="1" applyBorder="1" applyAlignment="1">
      <alignment horizontal="right" wrapText="1"/>
    </xf>
    <xf numFmtId="49" fontId="3" fillId="13" borderId="12" xfId="97" applyNumberFormat="1" applyFont="1" applyFill="1" applyBorder="1" applyAlignment="1">
      <alignment horizontal="right"/>
    </xf>
    <xf numFmtId="0" fontId="2" fillId="0" borderId="0" xfId="0" applyFont="1"/>
    <xf numFmtId="0" fontId="4" fillId="0" borderId="0" xfId="0" applyFont="1"/>
    <xf numFmtId="167" fontId="38" fillId="31" borderId="12" xfId="100" applyNumberFormat="1" applyFont="1" applyFill="1" applyBorder="1" applyAlignment="1">
      <alignment horizontal="center" vertical="center" wrapText="1"/>
    </xf>
    <xf numFmtId="49" fontId="38" fillId="31" borderId="12" xfId="100" applyNumberFormat="1" applyFont="1" applyFill="1" applyBorder="1" applyAlignment="1">
      <alignment horizontal="center" vertical="center" wrapText="1"/>
    </xf>
    <xf numFmtId="166" fontId="6" fillId="31" borderId="12" xfId="100" applyNumberFormat="1" applyFont="1" applyFill="1" applyBorder="1" applyAlignment="1">
      <alignment horizontal="left"/>
    </xf>
    <xf numFmtId="167" fontId="12" fillId="31" borderId="12" xfId="0" applyNumberFormat="1" applyFont="1" applyFill="1" applyBorder="1" applyAlignment="1">
      <alignment horizontal="left" vertical="center" wrapText="1"/>
    </xf>
    <xf numFmtId="166" fontId="7" fillId="7" borderId="12" xfId="100" applyNumberFormat="1" applyFont="1" applyFill="1" applyBorder="1" applyAlignment="1">
      <alignment horizontal="right"/>
    </xf>
    <xf numFmtId="167" fontId="12" fillId="33" borderId="0" xfId="0" applyNumberFormat="1" applyFont="1" applyFill="1" applyBorder="1" applyAlignment="1">
      <alignment horizontal="left" vertical="center" wrapText="1"/>
    </xf>
    <xf numFmtId="166" fontId="7" fillId="13" borderId="12" xfId="100" applyNumberFormat="1" applyFont="1" applyFill="1" applyBorder="1" applyAlignment="1">
      <alignment horizontal="right"/>
    </xf>
    <xf numFmtId="0" fontId="38" fillId="13" borderId="13" xfId="97" applyFont="1" applyFill="1" applyBorder="1" applyAlignment="1">
      <alignment horizontal="right"/>
    </xf>
    <xf numFmtId="166" fontId="3" fillId="13" borderId="12" xfId="100" applyNumberFormat="1" applyFont="1" applyFill="1" applyBorder="1" applyAlignment="1">
      <alignment horizontal="right"/>
    </xf>
    <xf numFmtId="166" fontId="7" fillId="7" borderId="26" xfId="94" applyNumberFormat="1" applyFont="1" applyFill="1" applyBorder="1" applyAlignment="1">
      <alignment horizontal="center"/>
    </xf>
    <xf numFmtId="49" fontId="38" fillId="31" borderId="27" xfId="94" applyNumberFormat="1" applyFont="1" applyFill="1" applyBorder="1" applyAlignment="1">
      <alignment horizontal="center" vertical="center" wrapText="1"/>
    </xf>
    <xf numFmtId="167" fontId="12" fillId="31" borderId="12" xfId="94" quotePrefix="1" applyNumberFormat="1" applyFont="1" applyFill="1" applyBorder="1" applyAlignment="1">
      <alignment vertical="center" wrapText="1"/>
    </xf>
    <xf numFmtId="167" fontId="12" fillId="31" borderId="12" xfId="94" quotePrefix="1" applyNumberFormat="1" applyFont="1" applyFill="1" applyBorder="1" applyAlignment="1">
      <alignment horizontal="left" vertical="center" wrapText="1"/>
    </xf>
    <xf numFmtId="0" fontId="38" fillId="31" borderId="12" xfId="94" applyFont="1" applyFill="1" applyBorder="1"/>
    <xf numFmtId="49" fontId="38" fillId="31" borderId="12" xfId="94" applyNumberFormat="1" applyFont="1" applyFill="1" applyBorder="1" applyAlignment="1">
      <alignment horizontal="left"/>
    </xf>
    <xf numFmtId="49" fontId="38" fillId="31" borderId="21" xfId="97" applyNumberFormat="1" applyFont="1" applyFill="1" applyBorder="1" applyAlignment="1">
      <alignment horizontal="center"/>
    </xf>
    <xf numFmtId="0" fontId="7" fillId="34" borderId="0" xfId="94" applyFont="1" applyFill="1"/>
    <xf numFmtId="49" fontId="38" fillId="31" borderId="12" xfId="100" applyNumberFormat="1" applyFont="1" applyFill="1" applyBorder="1" applyAlignment="1">
      <alignment horizontal="left" vertical="center" wrapText="1"/>
    </xf>
    <xf numFmtId="169" fontId="12" fillId="31" borderId="21" xfId="59" applyNumberFormat="1" applyFont="1" applyFill="1" applyBorder="1" applyAlignment="1">
      <alignment horizontal="center" vertical="center"/>
    </xf>
    <xf numFmtId="49" fontId="38" fillId="31" borderId="28" xfId="100" applyNumberFormat="1" applyFont="1" applyFill="1" applyBorder="1" applyAlignment="1">
      <alignment horizontal="center" vertical="center" wrapText="1"/>
    </xf>
    <xf numFmtId="0" fontId="7" fillId="34" borderId="0" xfId="0" applyFont="1" applyFill="1"/>
    <xf numFmtId="43" fontId="7" fillId="7" borderId="12" xfId="59" applyFont="1" applyFill="1" applyBorder="1" applyAlignment="1">
      <alignment horizontal="right"/>
    </xf>
    <xf numFmtId="43" fontId="3" fillId="13" borderId="12" xfId="59" applyFont="1" applyFill="1" applyBorder="1" applyAlignment="1">
      <alignment horizontal="right"/>
    </xf>
    <xf numFmtId="43" fontId="7" fillId="13" borderId="12" xfId="59" applyFont="1" applyFill="1" applyBorder="1" applyAlignment="1">
      <alignment horizontal="right"/>
    </xf>
    <xf numFmtId="166" fontId="7" fillId="7" borderId="26" xfId="94" applyNumberFormat="1" applyFont="1" applyFill="1" applyBorder="1" applyAlignment="1">
      <alignment horizontal="right"/>
    </xf>
    <xf numFmtId="0" fontId="50" fillId="9" borderId="0" xfId="92" applyFont="1"/>
    <xf numFmtId="0" fontId="42" fillId="0" borderId="0" xfId="0" applyNumberFormat="1" applyFont="1" applyFill="1" applyAlignment="1" applyProtection="1">
      <alignment horizontal="center" wrapText="1"/>
      <protection locked="0"/>
    </xf>
    <xf numFmtId="0" fontId="42" fillId="35" borderId="0" xfId="0" applyNumberFormat="1" applyFont="1" applyFill="1" applyAlignment="1" applyProtection="1">
      <protection locked="0"/>
    </xf>
    <xf numFmtId="0" fontId="42" fillId="36" borderId="0" xfId="0" applyNumberFormat="1" applyFont="1" applyFill="1" applyAlignment="1" applyProtection="1">
      <protection locked="0"/>
    </xf>
    <xf numFmtId="49" fontId="38" fillId="31" borderId="12" xfId="97" applyNumberFormat="1" applyFont="1" applyFill="1" applyBorder="1" applyAlignment="1">
      <alignment horizontal="left" vertical="center" wrapText="1"/>
    </xf>
    <xf numFmtId="49" fontId="12" fillId="31" borderId="12" xfId="97" applyNumberFormat="1" applyFont="1" applyFill="1" applyBorder="1" applyAlignment="1">
      <alignment horizontal="left" vertical="center" wrapText="1"/>
    </xf>
    <xf numFmtId="49" fontId="12" fillId="31" borderId="12" xfId="100" applyNumberFormat="1" applyFont="1" applyFill="1" applyBorder="1" applyAlignment="1">
      <alignment horizontal="left" vertical="center" wrapText="1"/>
    </xf>
    <xf numFmtId="49" fontId="12" fillId="31" borderId="21" xfId="97" applyNumberFormat="1" applyFont="1" applyFill="1" applyBorder="1" applyAlignment="1">
      <alignment horizontal="center"/>
    </xf>
    <xf numFmtId="167" fontId="38" fillId="31" borderId="12" xfId="95" quotePrefix="1" applyNumberFormat="1" applyFont="1" applyFill="1" applyBorder="1" applyAlignment="1">
      <alignment horizontal="center" vertical="center" wrapText="1"/>
    </xf>
    <xf numFmtId="166" fontId="6" fillId="31" borderId="12" xfId="95" applyNumberFormat="1" applyFont="1" applyFill="1" applyBorder="1" applyAlignment="1">
      <alignment horizontal="left"/>
    </xf>
    <xf numFmtId="2" fontId="38" fillId="31" borderId="29" xfId="95" applyNumberFormat="1" applyFont="1" applyFill="1" applyBorder="1" applyAlignment="1">
      <alignment horizontal="center" vertical="center" wrapText="1"/>
    </xf>
    <xf numFmtId="41" fontId="5" fillId="31" borderId="12" xfId="95" applyNumberFormat="1" applyFont="1" applyFill="1" applyBorder="1"/>
    <xf numFmtId="41" fontId="12" fillId="31" borderId="13" xfId="95" applyNumberFormat="1" applyFont="1" applyFill="1" applyBorder="1" applyAlignment="1"/>
    <xf numFmtId="41" fontId="12" fillId="31" borderId="13" xfId="95" applyNumberFormat="1" applyFont="1" applyFill="1" applyBorder="1"/>
    <xf numFmtId="41" fontId="12" fillId="33" borderId="12" xfId="95" applyNumberFormat="1" applyFont="1" applyFill="1" applyBorder="1"/>
    <xf numFmtId="41" fontId="5" fillId="31" borderId="13" xfId="95" applyNumberFormat="1" applyFont="1" applyFill="1" applyBorder="1" applyAlignment="1"/>
    <xf numFmtId="166" fontId="12" fillId="31" borderId="21" xfId="60" applyNumberFormat="1" applyFont="1" applyFill="1" applyBorder="1" applyAlignment="1">
      <alignment horizontal="center" vertical="center"/>
    </xf>
    <xf numFmtId="0" fontId="42" fillId="37" borderId="0" xfId="0" applyNumberFormat="1" applyFont="1" applyFill="1" applyAlignment="1"/>
    <xf numFmtId="0" fontId="51" fillId="37" borderId="0" xfId="0" applyNumberFormat="1" applyFont="1" applyFill="1" applyAlignment="1"/>
    <xf numFmtId="166" fontId="7" fillId="7" borderId="28" xfId="100" applyNumberFormat="1" applyFont="1" applyFill="1" applyBorder="1" applyAlignment="1">
      <alignment vertical="top"/>
    </xf>
    <xf numFmtId="43" fontId="40" fillId="13" borderId="12" xfId="59" applyFont="1" applyFill="1" applyBorder="1" applyAlignment="1"/>
    <xf numFmtId="49" fontId="12" fillId="31" borderId="12" xfId="98" applyNumberFormat="1" applyFont="1" applyFill="1" applyBorder="1" applyAlignment="1">
      <alignment horizontal="left" vertical="center" wrapText="1"/>
    </xf>
    <xf numFmtId="43" fontId="39" fillId="13" borderId="12" xfId="59" applyFont="1" applyFill="1" applyBorder="1" applyAlignment="1"/>
    <xf numFmtId="43" fontId="7" fillId="38" borderId="12" xfId="59" applyFont="1" applyFill="1" applyBorder="1" applyAlignment="1">
      <alignment horizontal="right"/>
    </xf>
    <xf numFmtId="49" fontId="38" fillId="31" borderId="0" xfId="100" applyNumberFormat="1" applyFont="1" applyFill="1" applyBorder="1" applyAlignment="1">
      <alignment horizontal="center" vertical="center" wrapText="1"/>
    </xf>
    <xf numFmtId="0" fontId="52" fillId="39" borderId="15" xfId="90" applyFont="1" applyFill="1" applyBorder="1"/>
    <xf numFmtId="0" fontId="52" fillId="39" borderId="16" xfId="90" applyFont="1" applyFill="1" applyBorder="1"/>
    <xf numFmtId="0" fontId="52" fillId="39" borderId="17" xfId="90" applyFont="1" applyFill="1" applyBorder="1"/>
    <xf numFmtId="0" fontId="52" fillId="39" borderId="30" xfId="90" applyFont="1" applyFill="1" applyBorder="1"/>
    <xf numFmtId="0" fontId="53" fillId="39" borderId="0" xfId="90" applyFont="1" applyFill="1" applyBorder="1" applyAlignment="1">
      <alignment horizontal="center" vertical="center"/>
    </xf>
    <xf numFmtId="0" fontId="52" fillId="39" borderId="0" xfId="90" applyFont="1" applyFill="1" applyBorder="1" applyAlignment="1">
      <alignment horizontal="center" vertical="center"/>
    </xf>
    <xf numFmtId="0" fontId="52" fillId="39" borderId="31" xfId="90" applyFont="1" applyFill="1" applyBorder="1" applyAlignment="1">
      <alignment vertical="center"/>
    </xf>
    <xf numFmtId="0" fontId="52" fillId="39" borderId="0" xfId="90" applyFont="1" applyFill="1" applyBorder="1"/>
    <xf numFmtId="0" fontId="54" fillId="39" borderId="0" xfId="90" applyFont="1" applyFill="1" applyBorder="1"/>
    <xf numFmtId="0" fontId="55" fillId="39" borderId="0" xfId="70" applyFont="1" applyFill="1" applyBorder="1" applyAlignment="1" applyProtection="1"/>
    <xf numFmtId="0" fontId="13" fillId="9" borderId="0" xfId="90" applyFont="1" applyBorder="1" applyAlignment="1">
      <alignment vertical="center"/>
    </xf>
    <xf numFmtId="0" fontId="1" fillId="9" borderId="0" xfId="90" applyFill="1" applyBorder="1"/>
    <xf numFmtId="0" fontId="7" fillId="9" borderId="0" xfId="92" applyFont="1"/>
    <xf numFmtId="0" fontId="7" fillId="7" borderId="26" xfId="94" applyNumberFormat="1" applyFont="1" applyFill="1" applyBorder="1" applyAlignment="1">
      <alignment horizontal="center"/>
    </xf>
    <xf numFmtId="2" fontId="7" fillId="7" borderId="26" xfId="94" applyNumberFormat="1" applyFont="1" applyFill="1" applyBorder="1" applyAlignment="1">
      <alignment horizontal="center"/>
    </xf>
    <xf numFmtId="0" fontId="45" fillId="38" borderId="0" xfId="94" applyFont="1" applyFill="1"/>
    <xf numFmtId="0" fontId="46" fillId="38" borderId="0" xfId="94" applyFont="1" applyFill="1"/>
    <xf numFmtId="14" fontId="45" fillId="38" borderId="0" xfId="94" applyNumberFormat="1" applyFont="1" applyFill="1"/>
    <xf numFmtId="14" fontId="45" fillId="38" borderId="0" xfId="94" applyNumberFormat="1" applyFont="1" applyFill="1" applyAlignment="1">
      <alignment horizontal="left"/>
    </xf>
    <xf numFmtId="167" fontId="47" fillId="31" borderId="12" xfId="94" quotePrefix="1" applyNumberFormat="1" applyFont="1" applyFill="1" applyBorder="1" applyAlignment="1">
      <alignment horizontal="left" vertical="center" wrapText="1"/>
    </xf>
    <xf numFmtId="166" fontId="7" fillId="7" borderId="12" xfId="94" applyNumberFormat="1" applyFont="1" applyFill="1" applyBorder="1" applyAlignment="1">
      <alignment horizontal="center"/>
    </xf>
    <xf numFmtId="0" fontId="46" fillId="38" borderId="12" xfId="94" applyFont="1" applyFill="1" applyBorder="1"/>
    <xf numFmtId="166" fontId="7" fillId="7" borderId="12" xfId="94" applyNumberFormat="1" applyFont="1" applyFill="1" applyBorder="1" applyAlignment="1">
      <alignment horizontal="left"/>
    </xf>
    <xf numFmtId="167" fontId="12" fillId="31" borderId="12" xfId="94" quotePrefix="1" applyNumberFormat="1" applyFont="1" applyFill="1" applyBorder="1" applyAlignment="1">
      <alignment horizontal="right" vertical="center" wrapText="1"/>
    </xf>
    <xf numFmtId="10" fontId="7" fillId="7" borderId="12" xfId="97" applyNumberFormat="1" applyFont="1" applyFill="1" applyBorder="1" applyAlignment="1">
      <alignment horizontal="right"/>
    </xf>
    <xf numFmtId="1" fontId="7" fillId="13" borderId="12" xfId="59" applyNumberFormat="1" applyFont="1" applyFill="1" applyBorder="1" applyAlignment="1">
      <alignment horizontal="right"/>
    </xf>
    <xf numFmtId="164" fontId="38" fillId="31" borderId="12" xfId="97" applyNumberFormat="1" applyFont="1" applyFill="1" applyBorder="1" applyAlignment="1">
      <alignment horizontal="right" vertical="center" wrapText="1"/>
    </xf>
    <xf numFmtId="166" fontId="12" fillId="31" borderId="21" xfId="59" applyNumberFormat="1" applyFont="1" applyFill="1" applyBorder="1" applyAlignment="1">
      <alignment horizontal="right" vertical="center"/>
    </xf>
    <xf numFmtId="0" fontId="7" fillId="7" borderId="12" xfId="97" applyNumberFormat="1" applyFont="1" applyFill="1" applyBorder="1"/>
    <xf numFmtId="43" fontId="7" fillId="13" borderId="12" xfId="59" applyFont="1" applyFill="1" applyBorder="1" applyAlignment="1"/>
    <xf numFmtId="49" fontId="38" fillId="31" borderId="12" xfId="97" applyNumberFormat="1" applyFont="1" applyFill="1" applyBorder="1" applyAlignment="1">
      <alignment horizontal="right" vertical="center" wrapText="1"/>
    </xf>
    <xf numFmtId="10" fontId="7" fillId="7" borderId="12" xfId="97" applyNumberFormat="1" applyFont="1" applyFill="1" applyBorder="1" applyAlignment="1"/>
    <xf numFmtId="0" fontId="0" fillId="9" borderId="0" xfId="97" applyFont="1"/>
    <xf numFmtId="0" fontId="7" fillId="7" borderId="12" xfId="59" applyNumberFormat="1" applyFont="1" applyFill="1" applyBorder="1" applyAlignment="1"/>
    <xf numFmtId="0" fontId="12" fillId="31" borderId="12" xfId="95" applyNumberFormat="1" applyFont="1" applyFill="1" applyBorder="1" applyAlignment="1">
      <alignment horizontal="left"/>
    </xf>
    <xf numFmtId="0" fontId="7" fillId="31" borderId="12" xfId="95" applyNumberFormat="1" applyFont="1" applyFill="1" applyBorder="1" applyAlignment="1">
      <alignment horizontal="left"/>
    </xf>
    <xf numFmtId="166" fontId="7" fillId="7" borderId="12" xfId="94" applyNumberFormat="1" applyFont="1" applyFill="1" applyBorder="1" applyAlignment="1">
      <alignment horizontal="right"/>
    </xf>
    <xf numFmtId="43" fontId="42" fillId="38" borderId="0" xfId="59" applyFont="1" applyFill="1" applyAlignment="1" applyProtection="1">
      <alignment horizontal="right"/>
      <protection locked="0"/>
    </xf>
    <xf numFmtId="49" fontId="38" fillId="31" borderId="12" xfId="97" applyNumberFormat="1" applyFont="1" applyFill="1" applyBorder="1" applyAlignment="1">
      <alignment horizontal="left" wrapText="1"/>
    </xf>
    <xf numFmtId="166" fontId="56" fillId="31" borderId="12" xfId="100" applyNumberFormat="1" applyFont="1" applyFill="1" applyBorder="1" applyAlignment="1">
      <alignment horizontal="left"/>
    </xf>
    <xf numFmtId="167" fontId="48" fillId="33" borderId="0" xfId="0" applyNumberFormat="1" applyFont="1" applyFill="1" applyBorder="1" applyAlignment="1">
      <alignment horizontal="left" vertical="center" wrapText="1"/>
    </xf>
    <xf numFmtId="14" fontId="45" fillId="38" borderId="0" xfId="94" applyNumberFormat="1" applyFont="1" applyFill="1" applyAlignment="1">
      <alignment vertical="center"/>
    </xf>
    <xf numFmtId="14" fontId="45" fillId="38" borderId="0" xfId="94" applyNumberFormat="1" applyFont="1" applyFill="1" applyAlignment="1">
      <alignment horizontal="left" vertical="center"/>
    </xf>
    <xf numFmtId="0" fontId="7" fillId="34" borderId="0" xfId="96" applyFont="1" applyFill="1" applyBorder="1" applyAlignment="1">
      <alignment vertical="center"/>
    </xf>
    <xf numFmtId="14" fontId="7" fillId="7" borderId="26" xfId="94" applyNumberFormat="1" applyFont="1" applyFill="1" applyBorder="1" applyAlignment="1">
      <alignment horizontal="center"/>
    </xf>
    <xf numFmtId="49" fontId="12" fillId="31" borderId="12" xfId="94" applyNumberFormat="1" applyFont="1" applyFill="1" applyBorder="1" applyAlignment="1">
      <alignment wrapText="1"/>
    </xf>
    <xf numFmtId="168" fontId="7" fillId="35" borderId="12" xfId="97" applyNumberFormat="1" applyFont="1" applyFill="1" applyBorder="1" applyAlignment="1"/>
    <xf numFmtId="0" fontId="0" fillId="0" borderId="0" xfId="0" applyAlignment="1">
      <alignment horizontal="center"/>
    </xf>
    <xf numFmtId="0" fontId="0" fillId="40" borderId="0" xfId="0" applyFill="1"/>
    <xf numFmtId="0" fontId="0" fillId="40" borderId="0" xfId="0" applyFill="1" applyAlignment="1">
      <alignment horizont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170" fontId="7" fillId="7" borderId="12" xfId="60" applyNumberFormat="1" applyFont="1" applyFill="1" applyBorder="1" applyAlignment="1">
      <alignment horizontal="right"/>
    </xf>
    <xf numFmtId="170" fontId="7" fillId="13" borderId="12" xfId="59" applyNumberFormat="1" applyFont="1" applyFill="1" applyBorder="1" applyAlignment="1">
      <alignment horizontal="right"/>
    </xf>
    <xf numFmtId="170" fontId="7" fillId="7" borderId="12" xfId="59" applyNumberFormat="1" applyFont="1" applyFill="1" applyBorder="1" applyAlignment="1">
      <alignment horizontal="right"/>
    </xf>
    <xf numFmtId="170" fontId="3" fillId="13" borderId="12" xfId="59" applyNumberFormat="1" applyFont="1" applyFill="1" applyBorder="1" applyAlignment="1">
      <alignment horizontal="right"/>
    </xf>
    <xf numFmtId="170" fontId="7" fillId="38" borderId="12" xfId="59" applyNumberFormat="1" applyFont="1" applyFill="1" applyBorder="1" applyAlignment="1">
      <alignment horizontal="right"/>
    </xf>
    <xf numFmtId="1" fontId="7" fillId="7" borderId="26" xfId="94" applyNumberFormat="1" applyFont="1" applyFill="1" applyBorder="1" applyAlignment="1">
      <alignment horizontal="center"/>
    </xf>
    <xf numFmtId="171" fontId="7" fillId="7" borderId="12" xfId="59" applyNumberFormat="1" applyFont="1" applyFill="1" applyBorder="1" applyAlignment="1">
      <alignment horizontal="right"/>
    </xf>
    <xf numFmtId="170" fontId="12" fillId="31" borderId="12" xfId="59" applyNumberFormat="1" applyFont="1" applyFill="1" applyBorder="1" applyAlignment="1">
      <alignment horizontal="center"/>
    </xf>
    <xf numFmtId="170" fontId="7" fillId="7" borderId="12" xfId="97" applyNumberFormat="1" applyFont="1" applyFill="1" applyBorder="1" applyAlignment="1"/>
    <xf numFmtId="170" fontId="7" fillId="35" borderId="12" xfId="97" applyNumberFormat="1" applyFont="1" applyFill="1" applyBorder="1" applyAlignment="1"/>
    <xf numFmtId="170" fontId="7" fillId="13" borderId="12" xfId="59" applyNumberFormat="1" applyFont="1" applyFill="1" applyBorder="1" applyAlignment="1"/>
    <xf numFmtId="170" fontId="7" fillId="38" borderId="26" xfId="59" applyNumberFormat="1" applyFont="1" applyFill="1" applyBorder="1" applyAlignment="1">
      <alignment horizontal="right"/>
    </xf>
    <xf numFmtId="166" fontId="7" fillId="7" borderId="12" xfId="100" applyNumberFormat="1" applyFont="1" applyFill="1" applyBorder="1" applyAlignment="1">
      <alignment horizontal="left"/>
    </xf>
    <xf numFmtId="14" fontId="7" fillId="7" borderId="12" xfId="99" applyNumberFormat="1" applyFont="1" applyFill="1" applyBorder="1"/>
    <xf numFmtId="168" fontId="7" fillId="7" borderId="12" xfId="99" applyNumberFormat="1" applyFont="1" applyFill="1" applyBorder="1" applyAlignment="1">
      <alignment horizontal="center"/>
    </xf>
    <xf numFmtId="168" fontId="7" fillId="7" borderId="12" xfId="99" applyNumberFormat="1" applyFont="1" applyFill="1" applyBorder="1" applyAlignment="1">
      <alignment horizontal="left" wrapText="1"/>
    </xf>
    <xf numFmtId="168" fontId="7" fillId="7" borderId="12" xfId="99" applyNumberFormat="1" applyFont="1" applyFill="1" applyBorder="1"/>
    <xf numFmtId="168" fontId="7" fillId="7" borderId="12" xfId="99" applyNumberFormat="1" applyFont="1" applyFill="1" applyBorder="1" applyAlignment="1">
      <alignment horizontal="right" wrapText="1"/>
    </xf>
    <xf numFmtId="168" fontId="7" fillId="7" borderId="12" xfId="97" applyNumberFormat="1" applyFont="1" applyFill="1" applyBorder="1" applyAlignment="1">
      <alignment horizontal="center"/>
    </xf>
    <xf numFmtId="166" fontId="7" fillId="7" borderId="12" xfId="100" applyNumberFormat="1" applyFont="1" applyFill="1" applyBorder="1" applyAlignment="1"/>
    <xf numFmtId="14" fontId="7" fillId="7" borderId="12" xfId="100" applyNumberFormat="1" applyFont="1" applyFill="1" applyBorder="1" applyAlignment="1">
      <alignment horizontal="right"/>
    </xf>
    <xf numFmtId="170" fontId="7" fillId="7" borderId="12" xfId="100" applyNumberFormat="1" applyFont="1" applyFill="1" applyBorder="1" applyAlignment="1">
      <alignment horizontal="right"/>
    </xf>
    <xf numFmtId="170" fontId="40" fillId="13" borderId="12" xfId="59" applyNumberFormat="1" applyFont="1" applyFill="1" applyBorder="1" applyAlignment="1"/>
    <xf numFmtId="170" fontId="7" fillId="7" borderId="12" xfId="59" applyNumberFormat="1" applyFont="1" applyFill="1" applyBorder="1" applyAlignment="1"/>
    <xf numFmtId="170" fontId="7" fillId="31" borderId="12" xfId="59" applyNumberFormat="1" applyFont="1" applyFill="1" applyBorder="1" applyAlignment="1"/>
    <xf numFmtId="170" fontId="7" fillId="7" borderId="12" xfId="59" applyNumberFormat="1" applyFont="1" applyFill="1" applyBorder="1"/>
    <xf numFmtId="170" fontId="39" fillId="13" borderId="12" xfId="59" applyNumberFormat="1" applyFont="1" applyFill="1" applyBorder="1" applyAlignment="1"/>
    <xf numFmtId="170" fontId="1" fillId="9" borderId="0" xfId="94" applyNumberFormat="1"/>
    <xf numFmtId="173" fontId="3" fillId="13" borderId="12" xfId="105" applyNumberFormat="1" applyFont="1" applyFill="1" applyBorder="1" applyAlignment="1">
      <alignment horizontal="right"/>
    </xf>
    <xf numFmtId="172" fontId="40" fillId="13" borderId="12" xfId="60" applyNumberFormat="1" applyFont="1" applyFill="1" applyBorder="1" applyAlignment="1"/>
    <xf numFmtId="172" fontId="42" fillId="38" borderId="0" xfId="60" applyNumberFormat="1" applyFont="1" applyFill="1" applyAlignment="1" applyProtection="1">
      <alignment horizontal="right"/>
      <protection locked="0"/>
    </xf>
    <xf numFmtId="172" fontId="7" fillId="7" borderId="12" xfId="60" applyNumberFormat="1" applyFont="1" applyFill="1" applyBorder="1" applyAlignment="1">
      <alignment horizontal="right"/>
    </xf>
    <xf numFmtId="43" fontId="40" fillId="13" borderId="12" xfId="60" applyNumberFormat="1" applyFont="1" applyFill="1" applyBorder="1" applyAlignment="1"/>
    <xf numFmtId="172" fontId="38" fillId="31" borderId="12" xfId="60" applyNumberFormat="1" applyFont="1" applyFill="1" applyBorder="1" applyAlignment="1">
      <alignment horizontal="center" vertical="center" wrapText="1"/>
    </xf>
    <xf numFmtId="172" fontId="39" fillId="13" borderId="12" xfId="60" applyNumberFormat="1" applyFont="1" applyFill="1" applyBorder="1" applyAlignment="1"/>
    <xf numFmtId="14" fontId="7" fillId="7" borderId="12" xfId="97" applyNumberFormat="1" applyFont="1" applyFill="1" applyBorder="1"/>
    <xf numFmtId="0" fontId="7" fillId="0" borderId="0" xfId="0" applyFont="1"/>
    <xf numFmtId="166" fontId="7" fillId="7" borderId="26" xfId="94" applyNumberFormat="1" applyFont="1" applyFill="1" applyBorder="1" applyAlignment="1">
      <alignment horizontal="left"/>
    </xf>
    <xf numFmtId="174" fontId="0" fillId="0" borderId="0" xfId="0" applyNumberFormat="1"/>
    <xf numFmtId="0" fontId="15" fillId="7" borderId="13" xfId="70" applyFill="1" applyBorder="1" applyAlignment="1" applyProtection="1">
      <alignment horizontal="left"/>
      <protection locked="0"/>
    </xf>
    <xf numFmtId="0" fontId="7" fillId="7" borderId="14" xfId="94" applyFont="1" applyFill="1" applyBorder="1" applyAlignment="1" applyProtection="1">
      <alignment horizontal="left"/>
      <protection locked="0"/>
    </xf>
    <xf numFmtId="0" fontId="7" fillId="7" borderId="26" xfId="94" applyFont="1" applyFill="1" applyBorder="1" applyAlignment="1" applyProtection="1">
      <alignment horizontal="left"/>
      <protection locked="0"/>
    </xf>
    <xf numFmtId="0" fontId="12" fillId="31" borderId="0" xfId="94" applyFont="1" applyFill="1" applyBorder="1" applyAlignment="1">
      <alignment horizontal="right" indent="1"/>
    </xf>
    <xf numFmtId="0" fontId="12" fillId="31" borderId="32" xfId="94" applyFont="1" applyFill="1" applyBorder="1" applyAlignment="1">
      <alignment horizontal="right" indent="1"/>
    </xf>
    <xf numFmtId="0" fontId="7" fillId="7" borderId="13" xfId="94" applyFont="1" applyFill="1" applyBorder="1" applyAlignment="1" applyProtection="1">
      <alignment horizontal="left"/>
      <protection locked="0"/>
    </xf>
    <xf numFmtId="0" fontId="1" fillId="9" borderId="14" xfId="94" applyBorder="1" applyAlignment="1"/>
    <xf numFmtId="0" fontId="1" fillId="9" borderId="26" xfId="94" applyBorder="1" applyAlignment="1"/>
    <xf numFmtId="0" fontId="4" fillId="9" borderId="22" xfId="92" applyFont="1" applyBorder="1" applyAlignment="1" applyProtection="1">
      <protection locked="0"/>
    </xf>
    <xf numFmtId="0" fontId="1" fillId="9" borderId="23" xfId="92" applyBorder="1" applyAlignment="1"/>
    <xf numFmtId="0" fontId="1" fillId="9" borderId="24" xfId="92" applyBorder="1" applyAlignment="1"/>
    <xf numFmtId="164" fontId="3" fillId="13" borderId="18" xfId="51" applyFont="1" applyBorder="1" applyAlignment="1">
      <alignment horizontal="left"/>
    </xf>
    <xf numFmtId="0" fontId="1" fillId="9" borderId="19" xfId="92" applyBorder="1" applyAlignment="1"/>
    <xf numFmtId="0" fontId="1" fillId="9" borderId="20" xfId="92" applyBorder="1" applyAlignment="1"/>
    <xf numFmtId="164" fontId="3" fillId="7" borderId="10" xfId="73" applyFont="1" applyFill="1" applyBorder="1" applyAlignment="1">
      <alignment horizontal="left"/>
      <protection locked="0"/>
    </xf>
    <xf numFmtId="0" fontId="1" fillId="7" borderId="0" xfId="92" applyFill="1" applyBorder="1" applyAlignment="1"/>
    <xf numFmtId="0" fontId="1" fillId="7" borderId="11" xfId="92" applyFill="1" applyBorder="1" applyAlignment="1"/>
    <xf numFmtId="0" fontId="11" fillId="7" borderId="12" xfId="92" applyFont="1" applyFill="1" applyBorder="1" applyAlignment="1"/>
    <xf numFmtId="0" fontId="1" fillId="7" borderId="12" xfId="92" applyFill="1" applyBorder="1" applyAlignment="1"/>
    <xf numFmtId="14" fontId="11" fillId="7" borderId="14" xfId="92" applyNumberFormat="1" applyFont="1" applyFill="1" applyBorder="1" applyAlignment="1"/>
    <xf numFmtId="14" fontId="1" fillId="7" borderId="14" xfId="91" applyNumberFormat="1" applyFill="1" applyBorder="1" applyAlignment="1"/>
    <xf numFmtId="14" fontId="1" fillId="7" borderId="26" xfId="91" applyNumberFormat="1" applyFill="1" applyBorder="1" applyAlignment="1"/>
    <xf numFmtId="0" fontId="7" fillId="0" borderId="0" xfId="92" applyFont="1" applyFill="1" applyBorder="1" applyAlignment="1" applyProtection="1"/>
    <xf numFmtId="0" fontId="1" fillId="9" borderId="0" xfId="92" applyBorder="1" applyAlignment="1"/>
    <xf numFmtId="0" fontId="11" fillId="0" borderId="0" xfId="92" applyFont="1" applyFill="1" applyAlignment="1"/>
    <xf numFmtId="0" fontId="1" fillId="0" borderId="0" xfId="91" applyFill="1" applyAlignment="1"/>
    <xf numFmtId="0" fontId="11" fillId="7" borderId="14" xfId="92" applyFont="1" applyFill="1" applyBorder="1" applyAlignment="1"/>
    <xf numFmtId="0" fontId="1" fillId="7" borderId="14" xfId="91" applyFill="1" applyBorder="1" applyAlignment="1"/>
    <xf numFmtId="0" fontId="1" fillId="7" borderId="26" xfId="91" applyFill="1" applyBorder="1" applyAlignment="1"/>
    <xf numFmtId="0" fontId="17" fillId="32" borderId="0" xfId="90" applyFont="1" applyFill="1" applyBorder="1" applyAlignment="1">
      <alignment horizontal="left" vertical="center"/>
    </xf>
    <xf numFmtId="0" fontId="4" fillId="0" borderId="0" xfId="96" applyFont="1" applyFill="1" applyBorder="1" applyAlignment="1">
      <alignment horizontal="left" vertical="center"/>
    </xf>
    <xf numFmtId="2" fontId="38" fillId="31" borderId="13" xfId="94" applyNumberFormat="1" applyFont="1" applyFill="1" applyBorder="1" applyAlignment="1">
      <alignment horizontal="center" vertical="center" wrapText="1"/>
    </xf>
    <xf numFmtId="2" fontId="38" fillId="31" borderId="14" xfId="94" applyNumberFormat="1" applyFont="1" applyFill="1" applyBorder="1" applyAlignment="1">
      <alignment horizontal="center" vertical="center" wrapText="1"/>
    </xf>
    <xf numFmtId="2" fontId="38" fillId="31" borderId="26" xfId="94" applyNumberFormat="1" applyFont="1" applyFill="1" applyBorder="1" applyAlignment="1">
      <alignment horizontal="center" vertical="center" wrapText="1"/>
    </xf>
    <xf numFmtId="0" fontId="2" fillId="0" borderId="0" xfId="94" applyFont="1" applyFill="1" applyAlignment="1">
      <alignment horizontal="left"/>
    </xf>
    <xf numFmtId="0" fontId="2" fillId="0" borderId="0" xfId="94" applyFont="1" applyFill="1" applyAlignment="1"/>
    <xf numFmtId="167" fontId="12" fillId="31" borderId="13" xfId="94" quotePrefix="1" applyNumberFormat="1" applyFont="1" applyFill="1" applyBorder="1" applyAlignment="1">
      <alignment horizontal="right" vertical="center" wrapText="1"/>
    </xf>
    <xf numFmtId="167" fontId="12" fillId="31" borderId="26" xfId="94" quotePrefix="1" applyNumberFormat="1" applyFont="1" applyFill="1" applyBorder="1" applyAlignment="1">
      <alignment horizontal="right" vertical="center" wrapText="1"/>
    </xf>
    <xf numFmtId="0" fontId="2" fillId="9" borderId="0" xfId="97" applyFont="1" applyAlignment="1"/>
    <xf numFmtId="0" fontId="2" fillId="9" borderId="0" xfId="94" applyFont="1" applyAlignment="1"/>
    <xf numFmtId="0" fontId="4" fillId="35" borderId="0" xfId="0" applyFont="1" applyFill="1" applyAlignment="1">
      <alignment horizontal="center" wrapText="1"/>
    </xf>
    <xf numFmtId="0" fontId="38" fillId="33" borderId="14" xfId="97" applyFont="1" applyFill="1" applyBorder="1" applyAlignment="1">
      <alignment horizontal="right"/>
    </xf>
    <xf numFmtId="0" fontId="38" fillId="33" borderId="26" xfId="97" applyFont="1" applyFill="1" applyBorder="1" applyAlignment="1">
      <alignment horizontal="right"/>
    </xf>
    <xf numFmtId="49" fontId="38" fillId="31" borderId="28" xfId="100" applyNumberFormat="1" applyFont="1" applyFill="1" applyBorder="1" applyAlignment="1">
      <alignment horizontal="center" vertical="center" wrapText="1"/>
    </xf>
    <xf numFmtId="49" fontId="38" fillId="31" borderId="0" xfId="100" applyNumberFormat="1" applyFont="1" applyFill="1" applyBorder="1" applyAlignment="1">
      <alignment horizontal="center" vertical="center" wrapText="1"/>
    </xf>
    <xf numFmtId="0" fontId="42" fillId="35" borderId="0" xfId="0" applyNumberFormat="1" applyFont="1" applyFill="1" applyAlignment="1" applyProtection="1">
      <alignment horizontal="center"/>
      <protection locked="0"/>
    </xf>
    <xf numFmtId="0" fontId="42" fillId="36" borderId="0" xfId="0" applyNumberFormat="1" applyFont="1" applyFill="1" applyAlignment="1" applyProtection="1">
      <alignment horizontal="center"/>
      <protection locked="0"/>
    </xf>
    <xf numFmtId="0" fontId="1" fillId="9" borderId="0" xfId="94" applyAlignment="1"/>
    <xf numFmtId="0" fontId="57" fillId="44" borderId="0" xfId="0" applyNumberFormat="1" applyFont="1" applyFill="1" applyAlignment="1" applyProtection="1">
      <alignment horizontal="center" vertical="center"/>
      <protection locked="0"/>
    </xf>
    <xf numFmtId="0" fontId="57" fillId="41" borderId="13" xfId="0" applyNumberFormat="1" applyFont="1" applyFill="1" applyBorder="1" applyAlignment="1" applyProtection="1">
      <alignment horizontal="center" vertical="center"/>
      <protection locked="0"/>
    </xf>
    <xf numFmtId="0" fontId="57" fillId="41" borderId="14" xfId="0" applyNumberFormat="1" applyFont="1" applyFill="1" applyBorder="1" applyAlignment="1" applyProtection="1">
      <alignment horizontal="center" vertical="center"/>
      <protection locked="0"/>
    </xf>
    <xf numFmtId="0" fontId="57" fillId="41" borderId="26" xfId="0" applyNumberFormat="1" applyFont="1" applyFill="1" applyBorder="1" applyAlignment="1" applyProtection="1">
      <alignment horizontal="center" vertical="center"/>
      <protection locked="0"/>
    </xf>
    <xf numFmtId="49" fontId="38" fillId="31" borderId="13" xfId="97" applyNumberFormat="1" applyFont="1" applyFill="1" applyBorder="1" applyAlignment="1">
      <alignment horizontal="center" vertical="center" wrapText="1"/>
    </xf>
    <xf numFmtId="49" fontId="38" fillId="31" borderId="14" xfId="97" applyNumberFormat="1" applyFont="1" applyFill="1" applyBorder="1" applyAlignment="1">
      <alignment horizontal="center" vertical="center" wrapText="1"/>
    </xf>
    <xf numFmtId="49" fontId="38" fillId="31" borderId="26" xfId="97" applyNumberFormat="1" applyFont="1" applyFill="1" applyBorder="1" applyAlignment="1">
      <alignment horizontal="center" vertical="center" wrapText="1"/>
    </xf>
    <xf numFmtId="0" fontId="42" fillId="36" borderId="33" xfId="0" applyNumberFormat="1" applyFont="1" applyFill="1" applyBorder="1" applyAlignment="1" applyProtection="1">
      <alignment horizontal="center"/>
      <protection locked="0"/>
    </xf>
    <xf numFmtId="0" fontId="42" fillId="35" borderId="34" xfId="0" applyNumberFormat="1" applyFont="1" applyFill="1" applyBorder="1" applyAlignment="1" applyProtection="1">
      <alignment horizontal="center"/>
      <protection locked="0"/>
    </xf>
    <xf numFmtId="0" fontId="42" fillId="35" borderId="33" xfId="0" applyNumberFormat="1" applyFont="1" applyFill="1" applyBorder="1" applyAlignment="1" applyProtection="1">
      <alignment horizontal="center"/>
      <protection locked="0"/>
    </xf>
    <xf numFmtId="0" fontId="57" fillId="42" borderId="29" xfId="0" applyNumberFormat="1" applyFont="1" applyFill="1" applyBorder="1" applyAlignment="1" applyProtection="1">
      <alignment horizontal="center" vertical="center"/>
      <protection locked="0"/>
    </xf>
    <xf numFmtId="0" fontId="57" fillId="42" borderId="27" xfId="0" applyNumberFormat="1" applyFont="1" applyFill="1" applyBorder="1" applyAlignment="1" applyProtection="1">
      <alignment horizontal="center" vertical="center"/>
      <protection locked="0"/>
    </xf>
    <xf numFmtId="0" fontId="57" fillId="43" borderId="0" xfId="0" applyNumberFormat="1" applyFont="1" applyFill="1" applyAlignment="1" applyProtection="1">
      <alignment horizontal="center" vertical="center"/>
      <protection locked="0"/>
    </xf>
    <xf numFmtId="166" fontId="7" fillId="7" borderId="12" xfId="94" applyNumberFormat="1" applyFont="1" applyFill="1" applyBorder="1" applyAlignment="1">
      <alignment horizontal="left"/>
    </xf>
    <xf numFmtId="167" fontId="38" fillId="31" borderId="13" xfId="94" quotePrefix="1" applyNumberFormat="1" applyFont="1" applyFill="1" applyBorder="1" applyAlignment="1">
      <alignment horizontal="left" vertical="center" wrapText="1"/>
    </xf>
    <xf numFmtId="167" fontId="38" fillId="31" borderId="14" xfId="94" quotePrefix="1" applyNumberFormat="1" applyFont="1" applyFill="1" applyBorder="1" applyAlignment="1">
      <alignment horizontal="left" vertical="center" wrapText="1"/>
    </xf>
    <xf numFmtId="167" fontId="38" fillId="31" borderId="26" xfId="94" quotePrefix="1" applyNumberFormat="1" applyFont="1" applyFill="1" applyBorder="1" applyAlignment="1">
      <alignment horizontal="left" vertical="center" wrapText="1"/>
    </xf>
  </cellXfs>
  <cellStyles count="113">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Blockout" xfId="51"/>
    <cellStyle name="Blockout 2" xfId="52"/>
    <cellStyle name="Blockout 2 2" xfId="53"/>
    <cellStyle name="Blockout 3" xfId="54"/>
    <cellStyle name="Calculation" xfId="55" builtinId="22" customBuiltin="1"/>
    <cellStyle name="Calculation 2" xfId="56"/>
    <cellStyle name="Check Cell" xfId="57" builtinId="23" customBuiltin="1"/>
    <cellStyle name="Check Cell 2" xfId="58"/>
    <cellStyle name="Comma" xfId="59" builtinId="3"/>
    <cellStyle name="Comma 2" xfId="60"/>
    <cellStyle name="Comma 2 2" xfId="61"/>
    <cellStyle name="Comma 3" xfId="62"/>
    <cellStyle name="Explanatory Text" xfId="63" builtinId="53" customBuiltin="1"/>
    <cellStyle name="Good" xfId="64" builtinId="26" customBuiltin="1"/>
    <cellStyle name="Good 2" xfId="65"/>
    <cellStyle name="Heading 1" xfId="66" builtinId="16" customBuiltin="1"/>
    <cellStyle name="Heading 2" xfId="67" builtinId="17" customBuiltin="1"/>
    <cellStyle name="Heading 3" xfId="68" builtinId="18" customBuiltin="1"/>
    <cellStyle name="Heading 4" xfId="69" builtinId="19" customBuiltin="1"/>
    <cellStyle name="Hyperlink" xfId="70" builtinId="8"/>
    <cellStyle name="Input" xfId="71" builtinId="20" customBuiltin="1"/>
    <cellStyle name="Input 2" xfId="72"/>
    <cellStyle name="Input1" xfId="73"/>
    <cellStyle name="Input1 2" xfId="74"/>
    <cellStyle name="Input1 2 2" xfId="75"/>
    <cellStyle name="Input1 3" xfId="76"/>
    <cellStyle name="Input2" xfId="77"/>
    <cellStyle name="Input2 2" xfId="78"/>
    <cellStyle name="Input3" xfId="79"/>
    <cellStyle name="Input3 2" xfId="80"/>
    <cellStyle name="Input3 2 2" xfId="81"/>
    <cellStyle name="Input3 3" xfId="82"/>
    <cellStyle name="Linked Cell" xfId="83" builtinId="24" customBuiltin="1"/>
    <cellStyle name="Neutral" xfId="84" builtinId="28" customBuiltin="1"/>
    <cellStyle name="Neutral 2" xfId="85"/>
    <cellStyle name="Normal" xfId="0" builtinId="0"/>
    <cellStyle name="Normal 2" xfId="86"/>
    <cellStyle name="Normal 2 2" xfId="87"/>
    <cellStyle name="Normal 3" xfId="88"/>
    <cellStyle name="Normal 3 2" xfId="89"/>
    <cellStyle name="Normal_2010 06 02 - Urgent RIN for Vic DNSPs revised proposals" xfId="90"/>
    <cellStyle name="Normal_2010 06 22 - AA - Scheme Templates for data collection" xfId="91"/>
    <cellStyle name="Normal_2010 06 22 - IE - Scheme Template for data collection" xfId="92"/>
    <cellStyle name="Normal_Book1" xfId="93"/>
    <cellStyle name="Normal_D11 2371025  Financial information - 2012 Draft RIN - Ausgrid" xfId="94"/>
    <cellStyle name="Normal_D11 2371025  Financial information - 2012 Draft RIN - Ausgrid 2" xfId="95"/>
    <cellStyle name="Normal_D12 1569  Opex, DMIS, EBSS - 2012 draft RIN - Ausgrid" xfId="96"/>
    <cellStyle name="Normal_D12 16703  Overheads, Avoided Cost, ACS, Demand and Revenue - 2012 draft RIN - Ausgrid" xfId="97"/>
    <cellStyle name="Normal_D12 16703  Overheads, Avoided Cost, ACS, Demand and Revenue - 2012 draft RIN - Ausgrid 2" xfId="98"/>
    <cellStyle name="Normal_D12 16703  Overheads, Avoided Cost, ACS, Demand and Revenue - 2012 draft RIN - Ausgrid 3" xfId="99"/>
    <cellStyle name="Normal_Sheet1" xfId="100"/>
    <cellStyle name="Note" xfId="101" builtinId="10" customBuiltin="1"/>
    <cellStyle name="Note 2" xfId="102"/>
    <cellStyle name="Output" xfId="103" builtinId="21" customBuiltin="1"/>
    <cellStyle name="Output 2" xfId="104"/>
    <cellStyle name="Percent" xfId="105" builtinId="5"/>
    <cellStyle name="Style 1" xfId="106"/>
    <cellStyle name="Style 1 2" xfId="107"/>
    <cellStyle name="Style 1 2 2" xfId="108"/>
    <cellStyle name="Style 1 3" xfId="109"/>
    <cellStyle name="Title" xfId="110" builtinId="15" customBuiltin="1"/>
    <cellStyle name="Total" xfId="111" builtinId="25" customBuiltin="1"/>
    <cellStyle name="Warning Text" xfId="112" builtinId="11" customBuiltin="1"/>
  </cellStyles>
  <dxfs count="9">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hyperlink" Target="#'3. Statement of pipeline assets'!Print_Area"/><Relationship Id="rId13" Type="http://schemas.openxmlformats.org/officeDocument/2006/relationships/hyperlink" Target="#'3.4 Shared supporting assets'!Print_Area"/><Relationship Id="rId18" Type="http://schemas.openxmlformats.org/officeDocument/2006/relationships/hyperlink" Target="#'4.1 Pipelines capex'!Print_Area"/><Relationship Id="rId3" Type="http://schemas.openxmlformats.org/officeDocument/2006/relationships/hyperlink" Target="#'2. Revenues and expenses'!Print_Area"/><Relationship Id="rId7" Type="http://schemas.openxmlformats.org/officeDocument/2006/relationships/hyperlink" Target="#'2.4 Shared costs'!Print_Area"/><Relationship Id="rId12" Type="http://schemas.openxmlformats.org/officeDocument/2006/relationships/hyperlink" Target="#'2.1 Revenue by service'!Print_Area"/><Relationship Id="rId17" Type="http://schemas.openxmlformats.org/officeDocument/2006/relationships/hyperlink" Target="#'3.2 Pipeline asset impairment'!Print_Area"/><Relationship Id="rId2" Type="http://schemas.openxmlformats.org/officeDocument/2006/relationships/hyperlink" Target="#'1. Pipeline information'!A1"/><Relationship Id="rId16" Type="http://schemas.openxmlformats.org/officeDocument/2006/relationships/hyperlink" Target="#'5.1 Exempt WAP services'!Print_Area"/><Relationship Id="rId1" Type="http://schemas.openxmlformats.org/officeDocument/2006/relationships/hyperlink" Target="#Cover!A1"/><Relationship Id="rId6" Type="http://schemas.openxmlformats.org/officeDocument/2006/relationships/hyperlink" Target="#'1.1 Financial performance'!Print_Area"/><Relationship Id="rId11" Type="http://schemas.openxmlformats.org/officeDocument/2006/relationships/hyperlink" Target="#'3.1 Pipeline asset useful life'!Print_Area"/><Relationship Id="rId5" Type="http://schemas.openxmlformats.org/officeDocument/2006/relationships/hyperlink" Target="#'2.2 Revenue contributions '!Print_Area"/><Relationship Id="rId15" Type="http://schemas.openxmlformats.org/officeDocument/2006/relationships/hyperlink" Target="#'3.3 Depreciation'!Print_Area"/><Relationship Id="rId10" Type="http://schemas.openxmlformats.org/officeDocument/2006/relationships/hyperlink" Target="#'6. Notes'!Print_Area"/><Relationship Id="rId19" Type="http://schemas.openxmlformats.org/officeDocument/2006/relationships/hyperlink" Target="#'Amendment record'!A1"/><Relationship Id="rId4" Type="http://schemas.openxmlformats.org/officeDocument/2006/relationships/hyperlink" Target="#'2.3 Indirect revenue'!Print_Area"/><Relationship Id="rId9" Type="http://schemas.openxmlformats.org/officeDocument/2006/relationships/hyperlink" Target="#'5. Weighted average price'!Print_Area"/><Relationship Id="rId14" Type="http://schemas.openxmlformats.org/officeDocument/2006/relationships/hyperlink" Target="#'4 Recovered capital'!Print_Area"/></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1</xdr:col>
      <xdr:colOff>361950</xdr:colOff>
      <xdr:row>5</xdr:row>
      <xdr:rowOff>19050</xdr:rowOff>
    </xdr:from>
    <xdr:to>
      <xdr:col>4</xdr:col>
      <xdr:colOff>273038</xdr:colOff>
      <xdr:row>7</xdr:row>
      <xdr:rowOff>174662</xdr:rowOff>
    </xdr:to>
    <xdr:sp macro="" textlink="">
      <xdr:nvSpPr>
        <xdr:cNvPr id="3073" name="AutoShape 15">
          <a:hlinkClick xmlns:r="http://schemas.openxmlformats.org/officeDocument/2006/relationships" r:id="rId1"/>
        </xdr:cNvPr>
        <xdr:cNvSpPr>
          <a:spLocks noChangeArrowheads="1"/>
        </xdr:cNvSpPr>
      </xdr:nvSpPr>
      <xdr:spPr bwMode="auto">
        <a:xfrm>
          <a:off x="771525" y="1990725"/>
          <a:ext cx="2524125"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5720" rIns="180000" bIns="45720" anchor="ctr"/>
        <a:lstStyle/>
        <a:p>
          <a:pPr algn="l" rtl="0">
            <a:defRPr sz="1000"/>
          </a:pPr>
          <a:r>
            <a:rPr lang="en-AU" sz="1000" b="1" i="0" u="none" strike="noStrike" baseline="0">
              <a:solidFill>
                <a:srgbClr val="000080"/>
              </a:solidFill>
              <a:latin typeface="Arial"/>
              <a:cs typeface="Arial"/>
            </a:rPr>
            <a:t>Cover sheet</a:t>
          </a:r>
        </a:p>
      </xdr:txBody>
    </xdr:sp>
    <xdr:clientData/>
  </xdr:twoCellAnchor>
  <xdr:twoCellAnchor>
    <xdr:from>
      <xdr:col>2</xdr:col>
      <xdr:colOff>0</xdr:colOff>
      <xdr:row>9</xdr:row>
      <xdr:rowOff>22225</xdr:rowOff>
    </xdr:from>
    <xdr:to>
      <xdr:col>4</xdr:col>
      <xdr:colOff>292097</xdr:colOff>
      <xdr:row>12</xdr:row>
      <xdr:rowOff>37</xdr:rowOff>
    </xdr:to>
    <xdr:sp macro="" textlink="">
      <xdr:nvSpPr>
        <xdr:cNvPr id="3075" name="AutoShape 2">
          <a:hlinkClick xmlns:r="http://schemas.openxmlformats.org/officeDocument/2006/relationships" r:id="rId2"/>
        </xdr:cNvPr>
        <xdr:cNvSpPr>
          <a:spLocks noChangeArrowheads="1"/>
        </xdr:cNvSpPr>
      </xdr:nvSpPr>
      <xdr:spPr bwMode="auto">
        <a:xfrm>
          <a:off x="790575" y="2762250"/>
          <a:ext cx="2524125"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1. Pipeline information</a:t>
          </a:r>
        </a:p>
      </xdr:txBody>
    </xdr:sp>
    <xdr:clientData/>
  </xdr:twoCellAnchor>
  <xdr:twoCellAnchor>
    <xdr:from>
      <xdr:col>1</xdr:col>
      <xdr:colOff>363444</xdr:colOff>
      <xdr:row>17</xdr:row>
      <xdr:rowOff>52106</xdr:rowOff>
    </xdr:from>
    <xdr:to>
      <xdr:col>4</xdr:col>
      <xdr:colOff>290431</xdr:colOff>
      <xdr:row>20</xdr:row>
      <xdr:rowOff>23531</xdr:rowOff>
    </xdr:to>
    <xdr:sp macro="" textlink="">
      <xdr:nvSpPr>
        <xdr:cNvPr id="3076" name="AutoShape 2">
          <a:hlinkClick xmlns:r="http://schemas.openxmlformats.org/officeDocument/2006/relationships" r:id="rId3"/>
        </xdr:cNvPr>
        <xdr:cNvSpPr>
          <a:spLocks noChangeArrowheads="1"/>
        </xdr:cNvSpPr>
      </xdr:nvSpPr>
      <xdr:spPr bwMode="auto">
        <a:xfrm>
          <a:off x="784412" y="3469900"/>
          <a:ext cx="2514039"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 Revenues and expenses</a:t>
          </a:r>
        </a:p>
      </xdr:txBody>
    </xdr:sp>
    <xdr:clientData/>
  </xdr:twoCellAnchor>
  <xdr:twoCellAnchor>
    <xdr:from>
      <xdr:col>2</xdr:col>
      <xdr:colOff>401731</xdr:colOff>
      <xdr:row>29</xdr:row>
      <xdr:rowOff>17369</xdr:rowOff>
    </xdr:from>
    <xdr:to>
      <xdr:col>4</xdr:col>
      <xdr:colOff>684317</xdr:colOff>
      <xdr:row>31</xdr:row>
      <xdr:rowOff>172981</xdr:rowOff>
    </xdr:to>
    <xdr:sp macro="" textlink="">
      <xdr:nvSpPr>
        <xdr:cNvPr id="3078" name="AutoShape 2">
          <a:hlinkClick xmlns:r="http://schemas.openxmlformats.org/officeDocument/2006/relationships" r:id="rId4"/>
        </xdr:cNvPr>
        <xdr:cNvSpPr>
          <a:spLocks noChangeArrowheads="1"/>
        </xdr:cNvSpPr>
      </xdr:nvSpPr>
      <xdr:spPr bwMode="auto">
        <a:xfrm>
          <a:off x="1197349" y="5743575"/>
          <a:ext cx="2514039"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2.3 Indirect revenue</a:t>
          </a:r>
        </a:p>
      </xdr:txBody>
    </xdr:sp>
    <xdr:clientData/>
  </xdr:twoCellAnchor>
  <xdr:twoCellAnchor>
    <xdr:from>
      <xdr:col>2</xdr:col>
      <xdr:colOff>412937</xdr:colOff>
      <xdr:row>25</xdr:row>
      <xdr:rowOff>38101</xdr:rowOff>
    </xdr:from>
    <xdr:to>
      <xdr:col>4</xdr:col>
      <xdr:colOff>705096</xdr:colOff>
      <xdr:row>28</xdr:row>
      <xdr:rowOff>1</xdr:rowOff>
    </xdr:to>
    <xdr:sp macro="" textlink="">
      <xdr:nvSpPr>
        <xdr:cNvPr id="3090" name="AutoShape 2">
          <a:hlinkClick xmlns:r="http://schemas.openxmlformats.org/officeDocument/2006/relationships" r:id="rId5"/>
        </xdr:cNvPr>
        <xdr:cNvSpPr>
          <a:spLocks noChangeArrowheads="1"/>
        </xdr:cNvSpPr>
      </xdr:nvSpPr>
      <xdr:spPr bwMode="auto">
        <a:xfrm>
          <a:off x="1208555" y="5002307"/>
          <a:ext cx="2514039" cy="5334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2.2 Revenue contributions</a:t>
          </a:r>
        </a:p>
      </xdr:txBody>
    </xdr:sp>
    <xdr:clientData/>
  </xdr:twoCellAnchor>
  <xdr:twoCellAnchor>
    <xdr:from>
      <xdr:col>2</xdr:col>
      <xdr:colOff>390524</xdr:colOff>
      <xdr:row>13</xdr:row>
      <xdr:rowOff>8965</xdr:rowOff>
    </xdr:from>
    <xdr:to>
      <xdr:col>4</xdr:col>
      <xdr:colOff>682683</xdr:colOff>
      <xdr:row>15</xdr:row>
      <xdr:rowOff>116915</xdr:rowOff>
    </xdr:to>
    <xdr:sp macro="" textlink="">
      <xdr:nvSpPr>
        <xdr:cNvPr id="3148" name="AutoShape 2">
          <a:hlinkClick xmlns:r="http://schemas.openxmlformats.org/officeDocument/2006/relationships" r:id="rId6"/>
        </xdr:cNvPr>
        <xdr:cNvSpPr>
          <a:spLocks noChangeArrowheads="1"/>
        </xdr:cNvSpPr>
      </xdr:nvSpPr>
      <xdr:spPr bwMode="auto">
        <a:xfrm>
          <a:off x="1186142" y="2664759"/>
          <a:ext cx="2514040" cy="4953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1.1 Financial performance</a:t>
          </a:r>
        </a:p>
      </xdr:txBody>
    </xdr:sp>
    <xdr:clientData/>
  </xdr:twoCellAnchor>
  <xdr:twoCellAnchor>
    <xdr:from>
      <xdr:col>2</xdr:col>
      <xdr:colOff>390525</xdr:colOff>
      <xdr:row>33</xdr:row>
      <xdr:rowOff>15689</xdr:rowOff>
    </xdr:from>
    <xdr:to>
      <xdr:col>4</xdr:col>
      <xdr:colOff>682683</xdr:colOff>
      <xdr:row>35</xdr:row>
      <xdr:rowOff>171854</xdr:rowOff>
    </xdr:to>
    <xdr:sp macro="" textlink="">
      <xdr:nvSpPr>
        <xdr:cNvPr id="3155" name="AutoShape 2">
          <a:hlinkClick xmlns:r="http://schemas.openxmlformats.org/officeDocument/2006/relationships" r:id="rId7"/>
        </xdr:cNvPr>
        <xdr:cNvSpPr>
          <a:spLocks noChangeArrowheads="1"/>
        </xdr:cNvSpPr>
      </xdr:nvSpPr>
      <xdr:spPr bwMode="auto">
        <a:xfrm>
          <a:off x="1186143" y="6571130"/>
          <a:ext cx="2514039" cy="543485"/>
        </a:xfrm>
        <a:prstGeom prst="bevel">
          <a:avLst>
            <a:gd name="adj" fmla="val 12500"/>
          </a:avLst>
        </a:prstGeom>
        <a:solidFill>
          <a:srgbClr val="C0C0C0">
            <a:alpha val="89803"/>
          </a:srgbClr>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2.4 Shared costs</a:t>
          </a:r>
        </a:p>
      </xdr:txBody>
    </xdr:sp>
    <xdr:clientData/>
  </xdr:twoCellAnchor>
  <xdr:twoCellAnchor>
    <xdr:from>
      <xdr:col>1</xdr:col>
      <xdr:colOff>288178</xdr:colOff>
      <xdr:row>37</xdr:row>
      <xdr:rowOff>16809</xdr:rowOff>
    </xdr:from>
    <xdr:to>
      <xdr:col>4</xdr:col>
      <xdr:colOff>211978</xdr:colOff>
      <xdr:row>39</xdr:row>
      <xdr:rowOff>172421</xdr:rowOff>
    </xdr:to>
    <xdr:sp macro="" textlink="">
      <xdr:nvSpPr>
        <xdr:cNvPr id="3157" name="AutoShape 2">
          <a:hlinkClick xmlns:r="http://schemas.openxmlformats.org/officeDocument/2006/relationships" r:id="rId8"/>
        </xdr:cNvPr>
        <xdr:cNvSpPr>
          <a:spLocks noChangeArrowheads="1"/>
        </xdr:cNvSpPr>
      </xdr:nvSpPr>
      <xdr:spPr bwMode="auto">
        <a:xfrm>
          <a:off x="705971" y="7334250"/>
          <a:ext cx="2514039"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 Statement of pipeline assets</a:t>
          </a:r>
        </a:p>
      </xdr:txBody>
    </xdr:sp>
    <xdr:clientData/>
  </xdr:twoCellAnchor>
  <xdr:twoCellAnchor>
    <xdr:from>
      <xdr:col>6</xdr:col>
      <xdr:colOff>20731</xdr:colOff>
      <xdr:row>24</xdr:row>
      <xdr:rowOff>175745</xdr:rowOff>
    </xdr:from>
    <xdr:to>
      <xdr:col>8</xdr:col>
      <xdr:colOff>303317</xdr:colOff>
      <xdr:row>27</xdr:row>
      <xdr:rowOff>153557</xdr:rowOff>
    </xdr:to>
    <xdr:sp macro="" textlink="">
      <xdr:nvSpPr>
        <xdr:cNvPr id="3173" name="AutoShape 2">
          <a:hlinkClick xmlns:r="http://schemas.openxmlformats.org/officeDocument/2006/relationships" r:id="rId9"/>
        </xdr:cNvPr>
        <xdr:cNvSpPr>
          <a:spLocks noChangeAspect="1" noChangeArrowheads="1"/>
        </xdr:cNvSpPr>
      </xdr:nvSpPr>
      <xdr:spPr bwMode="auto">
        <a:xfrm>
          <a:off x="4413437" y="4955801"/>
          <a:ext cx="2514040"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5. Weighted average price</a:t>
          </a:r>
        </a:p>
      </xdr:txBody>
    </xdr:sp>
    <xdr:clientData/>
  </xdr:twoCellAnchor>
  <xdr:twoCellAnchor>
    <xdr:from>
      <xdr:col>6</xdr:col>
      <xdr:colOff>33058</xdr:colOff>
      <xdr:row>32</xdr:row>
      <xdr:rowOff>103655</xdr:rowOff>
    </xdr:from>
    <xdr:to>
      <xdr:col>8</xdr:col>
      <xdr:colOff>328521</xdr:colOff>
      <xdr:row>35</xdr:row>
      <xdr:rowOff>8405</xdr:rowOff>
    </xdr:to>
    <xdr:sp macro="" textlink="">
      <xdr:nvSpPr>
        <xdr:cNvPr id="3176" name="AutoShape 2">
          <a:hlinkClick xmlns:r="http://schemas.openxmlformats.org/officeDocument/2006/relationships" r:id="rId10"/>
        </xdr:cNvPr>
        <xdr:cNvSpPr>
          <a:spLocks noChangeArrowheads="1"/>
        </xdr:cNvSpPr>
      </xdr:nvSpPr>
      <xdr:spPr bwMode="auto">
        <a:xfrm>
          <a:off x="4425764" y="6401361"/>
          <a:ext cx="2514040" cy="47625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6. Notes</a:t>
          </a:r>
        </a:p>
      </xdr:txBody>
    </xdr:sp>
    <xdr:clientData/>
  </xdr:twoCellAnchor>
  <xdr:twoCellAnchor>
    <xdr:from>
      <xdr:col>2</xdr:col>
      <xdr:colOff>468966</xdr:colOff>
      <xdr:row>40</xdr:row>
      <xdr:rowOff>114859</xdr:rowOff>
    </xdr:from>
    <xdr:to>
      <xdr:col>4</xdr:col>
      <xdr:colOff>764287</xdr:colOff>
      <xdr:row>43</xdr:row>
      <xdr:rowOff>47359</xdr:rowOff>
    </xdr:to>
    <xdr:sp macro="" textlink="">
      <xdr:nvSpPr>
        <xdr:cNvPr id="21" name="AutoShape 2">
          <a:hlinkClick xmlns:r="http://schemas.openxmlformats.org/officeDocument/2006/relationships" r:id="rId11"/>
        </xdr:cNvPr>
        <xdr:cNvSpPr>
          <a:spLocks noChangeArrowheads="1"/>
        </xdr:cNvSpPr>
      </xdr:nvSpPr>
      <xdr:spPr bwMode="auto">
        <a:xfrm>
          <a:off x="1264584" y="7936565"/>
          <a:ext cx="2514039" cy="5040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3.1 Pipeline asset useful life</a:t>
          </a:r>
        </a:p>
      </xdr:txBody>
    </xdr:sp>
    <xdr:clientData/>
  </xdr:twoCellAnchor>
  <xdr:twoCellAnchor>
    <xdr:from>
      <xdr:col>2</xdr:col>
      <xdr:colOff>424142</xdr:colOff>
      <xdr:row>21</xdr:row>
      <xdr:rowOff>23533</xdr:rowOff>
    </xdr:from>
    <xdr:to>
      <xdr:col>4</xdr:col>
      <xdr:colOff>706675</xdr:colOff>
      <xdr:row>23</xdr:row>
      <xdr:rowOff>174252</xdr:rowOff>
    </xdr:to>
    <xdr:sp macro="" textlink="">
      <xdr:nvSpPr>
        <xdr:cNvPr id="24" name="AutoShape 2">
          <a:hlinkClick xmlns:r="http://schemas.openxmlformats.org/officeDocument/2006/relationships" r:id="rId12"/>
        </xdr:cNvPr>
        <xdr:cNvSpPr>
          <a:spLocks noChangeArrowheads="1"/>
        </xdr:cNvSpPr>
      </xdr:nvSpPr>
      <xdr:spPr bwMode="auto">
        <a:xfrm>
          <a:off x="1219760" y="4214533"/>
          <a:ext cx="2514039"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2.1 Revenue by service</a:t>
          </a:r>
        </a:p>
      </xdr:txBody>
    </xdr:sp>
    <xdr:clientData/>
  </xdr:twoCellAnchor>
  <xdr:twoCellAnchor>
    <xdr:from>
      <xdr:col>6</xdr:col>
      <xdr:colOff>67234</xdr:colOff>
      <xdr:row>5</xdr:row>
      <xdr:rowOff>44823</xdr:rowOff>
    </xdr:from>
    <xdr:to>
      <xdr:col>8</xdr:col>
      <xdr:colOff>362555</xdr:colOff>
      <xdr:row>8</xdr:row>
      <xdr:rowOff>16248</xdr:rowOff>
    </xdr:to>
    <xdr:sp macro="" textlink="">
      <xdr:nvSpPr>
        <xdr:cNvPr id="26" name="AutoShape 2">
          <a:hlinkClick xmlns:r="http://schemas.openxmlformats.org/officeDocument/2006/relationships" r:id="rId8"/>
        </xdr:cNvPr>
        <xdr:cNvSpPr>
          <a:spLocks noChangeArrowheads="1"/>
        </xdr:cNvSpPr>
      </xdr:nvSpPr>
      <xdr:spPr bwMode="auto">
        <a:xfrm>
          <a:off x="4459940" y="1176617"/>
          <a:ext cx="2514040"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lnSpc>
              <a:spcPts val="1000"/>
            </a:lnSpc>
            <a:defRPr sz="1000"/>
          </a:pPr>
          <a:r>
            <a:rPr lang="en-AU" sz="1000" b="1" i="0" u="none" strike="noStrike" baseline="0">
              <a:solidFill>
                <a:srgbClr val="000080"/>
              </a:solidFill>
              <a:latin typeface="Arial"/>
              <a:cs typeface="Arial"/>
            </a:rPr>
            <a:t>3. Statement of pipeline assets (continued)</a:t>
          </a:r>
        </a:p>
      </xdr:txBody>
    </xdr:sp>
    <xdr:clientData/>
  </xdr:twoCellAnchor>
  <xdr:twoCellAnchor>
    <xdr:from>
      <xdr:col>6</xdr:col>
      <xdr:colOff>486522</xdr:colOff>
      <xdr:row>12</xdr:row>
      <xdr:rowOff>170702</xdr:rowOff>
    </xdr:from>
    <xdr:to>
      <xdr:col>8</xdr:col>
      <xdr:colOff>762748</xdr:colOff>
      <xdr:row>15</xdr:row>
      <xdr:rowOff>148514</xdr:rowOff>
    </xdr:to>
    <xdr:sp macro="" textlink="">
      <xdr:nvSpPr>
        <xdr:cNvPr id="28" name="AutoShape 2">
          <a:hlinkClick xmlns:r="http://schemas.openxmlformats.org/officeDocument/2006/relationships" r:id="rId13"/>
        </xdr:cNvPr>
        <xdr:cNvSpPr>
          <a:spLocks noChangeArrowheads="1"/>
        </xdr:cNvSpPr>
      </xdr:nvSpPr>
      <xdr:spPr bwMode="auto">
        <a:xfrm>
          <a:off x="4984937" y="2642346"/>
          <a:ext cx="2514039"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3.4 Shared supporting assets</a:t>
          </a:r>
        </a:p>
      </xdr:txBody>
    </xdr:sp>
    <xdr:clientData/>
  </xdr:twoCellAnchor>
  <xdr:twoCellAnchor>
    <xdr:from>
      <xdr:col>6</xdr:col>
      <xdr:colOff>31937</xdr:colOff>
      <xdr:row>17</xdr:row>
      <xdr:rowOff>73397</xdr:rowOff>
    </xdr:from>
    <xdr:to>
      <xdr:col>8</xdr:col>
      <xdr:colOff>327399</xdr:colOff>
      <xdr:row>20</xdr:row>
      <xdr:rowOff>44822</xdr:rowOff>
    </xdr:to>
    <xdr:sp macro="" textlink="">
      <xdr:nvSpPr>
        <xdr:cNvPr id="31" name="AutoShape 2">
          <a:hlinkClick xmlns:r="http://schemas.openxmlformats.org/officeDocument/2006/relationships" r:id="rId14"/>
        </xdr:cNvPr>
        <xdr:cNvSpPr>
          <a:spLocks noChangeArrowheads="1"/>
        </xdr:cNvSpPr>
      </xdr:nvSpPr>
      <xdr:spPr bwMode="auto">
        <a:xfrm>
          <a:off x="4424643" y="3491191"/>
          <a:ext cx="2514039"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4.  Recovered capital</a:t>
          </a:r>
        </a:p>
      </xdr:txBody>
    </xdr:sp>
    <xdr:clientData/>
  </xdr:twoCellAnchor>
  <xdr:twoCellAnchor>
    <xdr:from>
      <xdr:col>6</xdr:col>
      <xdr:colOff>489883</xdr:colOff>
      <xdr:row>8</xdr:row>
      <xdr:rowOff>143437</xdr:rowOff>
    </xdr:from>
    <xdr:to>
      <xdr:col>8</xdr:col>
      <xdr:colOff>797869</xdr:colOff>
      <xdr:row>11</xdr:row>
      <xdr:rowOff>114862</xdr:rowOff>
    </xdr:to>
    <xdr:sp macro="" textlink="">
      <xdr:nvSpPr>
        <xdr:cNvPr id="34" name="AutoShape 2">
          <a:hlinkClick xmlns:r="http://schemas.openxmlformats.org/officeDocument/2006/relationships" r:id="rId15"/>
        </xdr:cNvPr>
        <xdr:cNvSpPr>
          <a:spLocks noChangeArrowheads="1"/>
        </xdr:cNvSpPr>
      </xdr:nvSpPr>
      <xdr:spPr bwMode="auto">
        <a:xfrm>
          <a:off x="4895289" y="1846731"/>
          <a:ext cx="2514040"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3.3  Depreciation</a:t>
          </a:r>
        </a:p>
      </xdr:txBody>
    </xdr:sp>
    <xdr:clientData/>
  </xdr:twoCellAnchor>
  <xdr:twoCellAnchor>
    <xdr:from>
      <xdr:col>6</xdr:col>
      <xdr:colOff>448239</xdr:colOff>
      <xdr:row>28</xdr:row>
      <xdr:rowOff>100852</xdr:rowOff>
    </xdr:from>
    <xdr:to>
      <xdr:col>8</xdr:col>
      <xdr:colOff>743560</xdr:colOff>
      <xdr:row>31</xdr:row>
      <xdr:rowOff>53227</xdr:rowOff>
    </xdr:to>
    <xdr:sp macro="" textlink="">
      <xdr:nvSpPr>
        <xdr:cNvPr id="27" name="AutoShape 2">
          <a:hlinkClick xmlns:r="http://schemas.openxmlformats.org/officeDocument/2006/relationships" r:id="rId16"/>
        </xdr:cNvPr>
        <xdr:cNvSpPr>
          <a:spLocks noChangeArrowheads="1"/>
        </xdr:cNvSpPr>
      </xdr:nvSpPr>
      <xdr:spPr bwMode="auto">
        <a:xfrm>
          <a:off x="4840945" y="5636558"/>
          <a:ext cx="2514040" cy="523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5.1 Exempt WAP services</a:t>
          </a:r>
        </a:p>
      </xdr:txBody>
    </xdr:sp>
    <xdr:clientData/>
  </xdr:twoCellAnchor>
  <xdr:twoCellAnchor>
    <xdr:from>
      <xdr:col>2</xdr:col>
      <xdr:colOff>454959</xdr:colOff>
      <xdr:row>43</xdr:row>
      <xdr:rowOff>155200</xdr:rowOff>
    </xdr:from>
    <xdr:to>
      <xdr:col>4</xdr:col>
      <xdr:colOff>759782</xdr:colOff>
      <xdr:row>46</xdr:row>
      <xdr:rowOff>75179</xdr:rowOff>
    </xdr:to>
    <xdr:sp macro="" textlink="">
      <xdr:nvSpPr>
        <xdr:cNvPr id="35" name="AutoShape 2">
          <a:hlinkClick xmlns:r="http://schemas.openxmlformats.org/officeDocument/2006/relationships" r:id="rId17"/>
        </xdr:cNvPr>
        <xdr:cNvSpPr>
          <a:spLocks noChangeArrowheads="1"/>
        </xdr:cNvSpPr>
      </xdr:nvSpPr>
      <xdr:spPr bwMode="auto">
        <a:xfrm>
          <a:off x="1260102" y="8548406"/>
          <a:ext cx="2514039" cy="5040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3.2 Pipeline asset impairment</a:t>
          </a:r>
        </a:p>
      </xdr:txBody>
    </xdr:sp>
    <xdr:clientData/>
  </xdr:twoCellAnchor>
  <xdr:twoCellAnchor>
    <xdr:from>
      <xdr:col>6</xdr:col>
      <xdr:colOff>489883</xdr:colOff>
      <xdr:row>21</xdr:row>
      <xdr:rowOff>56029</xdr:rowOff>
    </xdr:from>
    <xdr:to>
      <xdr:col>8</xdr:col>
      <xdr:colOff>781975</xdr:colOff>
      <xdr:row>24</xdr:row>
      <xdr:rowOff>16248</xdr:rowOff>
    </xdr:to>
    <xdr:sp macro="" textlink="">
      <xdr:nvSpPr>
        <xdr:cNvPr id="36" name="AutoShape 2">
          <a:hlinkClick xmlns:r="http://schemas.openxmlformats.org/officeDocument/2006/relationships" r:id="rId18"/>
        </xdr:cNvPr>
        <xdr:cNvSpPr>
          <a:spLocks noChangeArrowheads="1"/>
        </xdr:cNvSpPr>
      </xdr:nvSpPr>
      <xdr:spPr bwMode="auto">
        <a:xfrm>
          <a:off x="4885764" y="4247029"/>
          <a:ext cx="2514040" cy="54292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4.1 Pipelines capex</a:t>
          </a:r>
        </a:p>
      </xdr:txBody>
    </xdr:sp>
    <xdr:clientData/>
  </xdr:twoCellAnchor>
  <xdr:twoCellAnchor>
    <xdr:from>
      <xdr:col>6</xdr:col>
      <xdr:colOff>0</xdr:colOff>
      <xdr:row>37</xdr:row>
      <xdr:rowOff>0</xdr:rowOff>
    </xdr:from>
    <xdr:to>
      <xdr:col>8</xdr:col>
      <xdr:colOff>292097</xdr:colOff>
      <xdr:row>39</xdr:row>
      <xdr:rowOff>95250</xdr:rowOff>
    </xdr:to>
    <xdr:sp macro="" textlink="">
      <xdr:nvSpPr>
        <xdr:cNvPr id="22" name="AutoShape 2">
          <a:hlinkClick xmlns:r="http://schemas.openxmlformats.org/officeDocument/2006/relationships" r:id="rId19"/>
        </xdr:cNvPr>
        <xdr:cNvSpPr>
          <a:spLocks noChangeArrowheads="1"/>
        </xdr:cNvSpPr>
      </xdr:nvSpPr>
      <xdr:spPr bwMode="auto">
        <a:xfrm>
          <a:off x="4400550" y="7248525"/>
          <a:ext cx="2524125" cy="47625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Amendment record</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762000</xdr:colOff>
      <xdr:row>1</xdr:row>
      <xdr:rowOff>3251</xdr:rowOff>
    </xdr:to>
    <xdr:sp macro="" textlink="">
      <xdr:nvSpPr>
        <xdr:cNvPr id="2"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79946"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995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79947" name="Group 7"/>
        <xdr:cNvGrpSpPr>
          <a:grpSpLocks/>
        </xdr:cNvGrpSpPr>
      </xdr:nvGrpSpPr>
      <xdr:grpSpPr bwMode="auto">
        <a:xfrm>
          <a:off x="0" y="0"/>
          <a:ext cx="800100" cy="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995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762000</xdr:colOff>
      <xdr:row>1</xdr:row>
      <xdr:rowOff>1922</xdr:rowOff>
    </xdr:to>
    <xdr:sp macro="" textlink="">
      <xdr:nvSpPr>
        <xdr:cNvPr id="8"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714</xdr:rowOff>
    </xdr:to>
    <xdr:sp macro="" textlink="">
      <xdr:nvSpPr>
        <xdr:cNvPr id="2"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762000</xdr:colOff>
      <xdr:row>1</xdr:row>
      <xdr:rowOff>3251</xdr:rowOff>
    </xdr:to>
    <xdr:sp macro="" textlink="">
      <xdr:nvSpPr>
        <xdr:cNvPr id="2"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15993</xdr:rowOff>
    </xdr:to>
    <xdr:sp macro="" textlink="">
      <xdr:nvSpPr>
        <xdr:cNvPr id="2"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762000</xdr:colOff>
      <xdr:row>1</xdr:row>
      <xdr:rowOff>3251</xdr:rowOff>
    </xdr:to>
    <xdr:sp macro="" textlink="">
      <xdr:nvSpPr>
        <xdr:cNvPr id="2"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762000</xdr:colOff>
      <xdr:row>1</xdr:row>
      <xdr:rowOff>3251</xdr:rowOff>
    </xdr:to>
    <xdr:sp macro="" textlink="">
      <xdr:nvSpPr>
        <xdr:cNvPr id="2"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78198"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820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78199"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8202"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762000</xdr:colOff>
      <xdr:row>1</xdr:row>
      <xdr:rowOff>3251</xdr:rowOff>
    </xdr:to>
    <xdr:sp macro="" textlink="">
      <xdr:nvSpPr>
        <xdr:cNvPr id="8" name="AutoShape 45">
          <a:hlinkClick xmlns:r="http://schemas.openxmlformats.org/officeDocument/2006/relationships" r:id="rId1"/>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726786</xdr:colOff>
      <xdr:row>0</xdr:row>
      <xdr:rowOff>136663</xdr:rowOff>
    </xdr:to>
    <xdr:sp macro="" textlink="">
      <xdr:nvSpPr>
        <xdr:cNvPr id="2" name="AutoShape 45">
          <a:hlinkClick xmlns:r="http://schemas.openxmlformats.org/officeDocument/2006/relationships" r:id="rId1"/>
        </xdr:cNvPr>
        <xdr:cNvSpPr>
          <a:spLocks noChangeArrowheads="1"/>
        </xdr:cNvSpPr>
      </xdr:nvSpPr>
      <xdr:spPr bwMode="auto">
        <a:xfrm>
          <a:off x="0" y="0"/>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73431"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343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73432"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3435"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729853</xdr:colOff>
      <xdr:row>0</xdr:row>
      <xdr:rowOff>142875</xdr:rowOff>
    </xdr:to>
    <xdr:sp macro="" textlink="">
      <xdr:nvSpPr>
        <xdr:cNvPr id="8" name="AutoShape 45">
          <a:hlinkClick xmlns:r="http://schemas.openxmlformats.org/officeDocument/2006/relationships" r:id="rId1"/>
        </xdr:cNvPr>
        <xdr:cNvSpPr>
          <a:spLocks noChangeArrowheads="1"/>
        </xdr:cNvSpPr>
      </xdr:nvSpPr>
      <xdr:spPr bwMode="auto">
        <a:xfrm>
          <a:off x="0" y="0"/>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80909"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8091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28575</xdr:colOff>
      <xdr:row>0</xdr:row>
      <xdr:rowOff>41275</xdr:rowOff>
    </xdr:from>
    <xdr:to>
      <xdr:col>0</xdr:col>
      <xdr:colOff>762316</xdr:colOff>
      <xdr:row>0</xdr:row>
      <xdr:rowOff>194355</xdr:rowOff>
    </xdr:to>
    <xdr:sp macro="" textlink="">
      <xdr:nvSpPr>
        <xdr:cNvPr id="6" name="AutoShape 45">
          <a:hlinkClick xmlns:r="http://schemas.openxmlformats.org/officeDocument/2006/relationships" r:id="rId1"/>
        </xdr:cNvPr>
        <xdr:cNvSpPr>
          <a:spLocks noChangeArrowheads="1"/>
        </xdr:cNvSpPr>
      </xdr:nvSpPr>
      <xdr:spPr bwMode="auto">
        <a:xfrm>
          <a:off x="28575" y="47625"/>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0</xdr:col>
      <xdr:colOff>0</xdr:colOff>
      <xdr:row>0</xdr:row>
      <xdr:rowOff>0</xdr:rowOff>
    </xdr:from>
    <xdr:to>
      <xdr:col>1</xdr:col>
      <xdr:colOff>0</xdr:colOff>
      <xdr:row>0</xdr:row>
      <xdr:rowOff>0</xdr:rowOff>
    </xdr:to>
    <xdr:grpSp>
      <xdr:nvGrpSpPr>
        <xdr:cNvPr id="80911"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80913"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729853</xdr:colOff>
      <xdr:row>0</xdr:row>
      <xdr:rowOff>136663</xdr:rowOff>
    </xdr:to>
    <xdr:sp macro="" textlink="">
      <xdr:nvSpPr>
        <xdr:cNvPr id="2" name="AutoShape 45">
          <a:hlinkClick xmlns:r="http://schemas.openxmlformats.org/officeDocument/2006/relationships" r:id="rId1"/>
        </xdr:cNvPr>
        <xdr:cNvSpPr>
          <a:spLocks noChangeArrowheads="1"/>
        </xdr:cNvSpPr>
      </xdr:nvSpPr>
      <xdr:spPr bwMode="auto">
        <a:xfrm>
          <a:off x="0" y="0"/>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729853</xdr:colOff>
      <xdr:row>0</xdr:row>
      <xdr:rowOff>136663</xdr:rowOff>
    </xdr:to>
    <xdr:sp macro="" textlink="">
      <xdr:nvSpPr>
        <xdr:cNvPr id="2" name="AutoShape 45">
          <a:hlinkClick xmlns:r="http://schemas.openxmlformats.org/officeDocument/2006/relationships" r:id="rId1"/>
        </xdr:cNvPr>
        <xdr:cNvSpPr>
          <a:spLocks noChangeArrowheads="1"/>
        </xdr:cNvSpPr>
      </xdr:nvSpPr>
      <xdr:spPr bwMode="auto">
        <a:xfrm>
          <a:off x="0" y="0"/>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75391"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539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75392"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18126462296025" y="0"/>
            <a:ext cx="0" cy="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75395"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729853</xdr:colOff>
      <xdr:row>0</xdr:row>
      <xdr:rowOff>136663</xdr:rowOff>
    </xdr:to>
    <xdr:sp macro="" textlink="">
      <xdr:nvSpPr>
        <xdr:cNvPr id="8" name="AutoShape 45">
          <a:hlinkClick xmlns:r="http://schemas.openxmlformats.org/officeDocument/2006/relationships" r:id="rId1"/>
        </xdr:cNvPr>
        <xdr:cNvSpPr>
          <a:spLocks noChangeArrowheads="1"/>
        </xdr:cNvSpPr>
      </xdr:nvSpPr>
      <xdr:spPr bwMode="auto">
        <a:xfrm>
          <a:off x="0" y="0"/>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673243</xdr:colOff>
      <xdr:row>0</xdr:row>
      <xdr:rowOff>152400</xdr:rowOff>
    </xdr:to>
    <xdr:sp macro="" textlink="">
      <xdr:nvSpPr>
        <xdr:cNvPr id="2" name="AutoShape 45">
          <a:hlinkClick xmlns:r="http://schemas.openxmlformats.org/officeDocument/2006/relationships" r:id="rId1"/>
        </xdr:cNvPr>
        <xdr:cNvSpPr>
          <a:spLocks noChangeArrowheads="1"/>
        </xdr:cNvSpPr>
      </xdr:nvSpPr>
      <xdr:spPr bwMode="auto">
        <a:xfrm>
          <a:off x="0" y="0"/>
          <a:ext cx="666750" cy="1524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508352</xdr:colOff>
      <xdr:row>0</xdr:row>
      <xdr:rowOff>152400</xdr:rowOff>
    </xdr:to>
    <xdr:sp macro="" textlink="">
      <xdr:nvSpPr>
        <xdr:cNvPr id="2" name="AutoShape 45">
          <a:hlinkClick xmlns:r="http://schemas.openxmlformats.org/officeDocument/2006/relationships" r:id="rId1"/>
        </xdr:cNvPr>
        <xdr:cNvSpPr>
          <a:spLocks noChangeArrowheads="1"/>
        </xdr:cNvSpPr>
      </xdr:nvSpPr>
      <xdr:spPr bwMode="auto">
        <a:xfrm>
          <a:off x="1" y="0"/>
          <a:ext cx="514350" cy="152400"/>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729853</xdr:colOff>
      <xdr:row>0</xdr:row>
      <xdr:rowOff>136663</xdr:rowOff>
    </xdr:to>
    <xdr:sp macro="" textlink="">
      <xdr:nvSpPr>
        <xdr:cNvPr id="2" name="AutoShape 45">
          <a:hlinkClick xmlns:r="http://schemas.openxmlformats.org/officeDocument/2006/relationships" r:id="rId1"/>
        </xdr:cNvPr>
        <xdr:cNvSpPr>
          <a:spLocks noChangeArrowheads="1"/>
        </xdr:cNvSpPr>
      </xdr:nvSpPr>
      <xdr:spPr bwMode="auto">
        <a:xfrm>
          <a:off x="0" y="0"/>
          <a:ext cx="733425" cy="142875"/>
        </a:xfrm>
        <a:prstGeom prst="bevel">
          <a:avLst>
            <a:gd name="adj" fmla="val 12500"/>
          </a:avLst>
        </a:prstGeom>
        <a:solidFill>
          <a:srgbClr val="C0C0C0">
            <a:alpha val="89803"/>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id="1" name="Table1" displayName="Table1" ref="A1:G8" totalsRowShown="0" headerRowDxfId="8" dataDxfId="7">
  <autoFilter ref="A1:G8"/>
  <tableColumns count="7">
    <tableColumn id="1" name="Date" dataDxfId="6"/>
    <tableColumn id="2" name="AER amendment#" dataDxfId="5"/>
    <tableColumn id="3" name="Worksheet" dataDxfId="4"/>
    <tableColumn id="4" name="Table" dataDxfId="3"/>
    <tableColumn id="5" name="Cell" dataDxfId="2"/>
    <tableColumn id="6" name="Change" dataDxfId="1"/>
    <tableColumn id="7" name="Reas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0000" tIns="46800" rIns="180000" bIns="46800"/>
      <a:lstStyle/>
    </a:spDef>
    <a:lnDef>
      <a:spPr bwMode="auto">
        <a:xfrm>
          <a:off x="0" y="0"/>
          <a:ext cx="1" cy="1"/>
        </a:xfrm>
        <a:custGeom>
          <a:avLst/>
          <a:gdLst/>
          <a:ahLst/>
          <a:cxnLst/>
          <a:rect l="0" t="0" r="0" b="0"/>
          <a:pathLst/>
        </a:custGeom>
        <a:solidFill>
          <a:srgbClr val="C0C0C0">
            <a:alpha val="89803"/>
          </a:srgbClr>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0000" tIns="46800" rIns="180000" bIns="4680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mes.Adams@epic.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9"/>
  <sheetViews>
    <sheetView workbookViewId="0">
      <selection activeCell="B32" sqref="B32:C32"/>
    </sheetView>
  </sheetViews>
  <sheetFormatPr defaultRowHeight="12.75" x14ac:dyDescent="0.2"/>
  <cols>
    <col min="1" max="1" width="26.5703125" style="2" customWidth="1"/>
    <col min="2" max="2" width="23.5703125" style="2" customWidth="1"/>
    <col min="3" max="3" width="9.140625" style="2"/>
    <col min="4" max="4" width="10.5703125" style="2" customWidth="1"/>
    <col min="5" max="5" width="30.7109375" style="2" customWidth="1"/>
    <col min="6" max="6" width="9.140625" style="2"/>
    <col min="7" max="7" width="3.42578125" style="2" hidden="1" customWidth="1"/>
    <col min="8" max="8" width="4.42578125" style="2" customWidth="1"/>
    <col min="9" max="9" width="4.85546875" style="2" customWidth="1"/>
    <col min="10" max="16384" width="9.140625" style="2"/>
  </cols>
  <sheetData>
    <row r="1" spans="1:10" ht="20.25" x14ac:dyDescent="0.3">
      <c r="A1" s="1" t="s">
        <v>29</v>
      </c>
    </row>
    <row r="2" spans="1:10" ht="20.25" x14ac:dyDescent="0.3">
      <c r="A2" s="1" t="s">
        <v>201</v>
      </c>
    </row>
    <row r="4" spans="1:10" x14ac:dyDescent="0.2">
      <c r="A4" s="3" t="s">
        <v>30</v>
      </c>
    </row>
    <row r="5" spans="1:10" ht="13.5" thickBot="1" x14ac:dyDescent="0.25"/>
    <row r="6" spans="1:10" ht="15.75" x14ac:dyDescent="0.25">
      <c r="A6" s="254" t="s">
        <v>4</v>
      </c>
      <c r="B6" s="255"/>
      <c r="C6" s="255"/>
      <c r="D6" s="255"/>
      <c r="E6" s="255"/>
      <c r="F6" s="255"/>
      <c r="G6" s="255"/>
      <c r="H6" s="255"/>
      <c r="I6" s="256"/>
    </row>
    <row r="7" spans="1:10" x14ac:dyDescent="0.2">
      <c r="A7" s="4" t="s">
        <v>5</v>
      </c>
      <c r="B7" s="5"/>
      <c r="C7" s="5"/>
      <c r="D7" s="5"/>
      <c r="E7" s="5"/>
      <c r="F7" s="5"/>
      <c r="G7" s="5"/>
      <c r="H7" s="5"/>
      <c r="I7" s="6"/>
    </row>
    <row r="8" spans="1:10" x14ac:dyDescent="0.2">
      <c r="A8" s="260" t="s">
        <v>6</v>
      </c>
      <c r="B8" s="261"/>
      <c r="C8" s="261"/>
      <c r="D8" s="261"/>
      <c r="E8" s="261"/>
      <c r="F8" s="261"/>
      <c r="G8" s="261"/>
      <c r="H8" s="261"/>
      <c r="I8" s="262"/>
    </row>
    <row r="9" spans="1:10" ht="13.5" thickBot="1" x14ac:dyDescent="0.25">
      <c r="A9" s="257" t="s">
        <v>7</v>
      </c>
      <c r="B9" s="258"/>
      <c r="C9" s="258"/>
      <c r="D9" s="258"/>
      <c r="E9" s="258"/>
      <c r="F9" s="258"/>
      <c r="G9" s="258"/>
      <c r="H9" s="258"/>
      <c r="I9" s="259"/>
    </row>
    <row r="10" spans="1:10" x14ac:dyDescent="0.2">
      <c r="A10" s="268"/>
      <c r="B10" s="269"/>
      <c r="C10" s="269"/>
      <c r="D10" s="269"/>
      <c r="E10" s="269"/>
      <c r="F10" s="269"/>
      <c r="G10" s="269"/>
      <c r="H10" s="269"/>
      <c r="I10" s="269"/>
    </row>
    <row r="11" spans="1:10" x14ac:dyDescent="0.2">
      <c r="A11" s="7" t="s">
        <v>8</v>
      </c>
      <c r="B11" s="8"/>
      <c r="C11" s="8"/>
      <c r="D11" s="9"/>
      <c r="E11" s="9"/>
      <c r="F11" s="9"/>
      <c r="G11" s="9"/>
    </row>
    <row r="12" spans="1:10" x14ac:dyDescent="0.2">
      <c r="A12" s="10" t="s">
        <v>9</v>
      </c>
    </row>
    <row r="14" spans="1:10" x14ac:dyDescent="0.2">
      <c r="J14" s="11"/>
    </row>
    <row r="15" spans="1:10" ht="18" x14ac:dyDescent="0.25">
      <c r="A15" s="12" t="s">
        <v>262</v>
      </c>
      <c r="B15" s="13"/>
      <c r="C15" s="263" t="s">
        <v>320</v>
      </c>
      <c r="D15" s="264"/>
      <c r="E15" s="264"/>
    </row>
    <row r="16" spans="1:10" ht="18" x14ac:dyDescent="0.25">
      <c r="A16" s="14"/>
      <c r="B16" s="14"/>
    </row>
    <row r="17" spans="1:8" ht="18" x14ac:dyDescent="0.25">
      <c r="A17" s="12" t="s">
        <v>31</v>
      </c>
      <c r="B17" s="13"/>
      <c r="C17" s="263">
        <v>54068599815</v>
      </c>
      <c r="D17" s="264"/>
      <c r="E17" s="264"/>
    </row>
    <row r="18" spans="1:8" ht="18" x14ac:dyDescent="0.25">
      <c r="A18" s="14"/>
      <c r="B18" s="14"/>
      <c r="C18" s="270"/>
      <c r="D18" s="271"/>
      <c r="E18" s="271"/>
    </row>
    <row r="19" spans="1:8" ht="18" x14ac:dyDescent="0.25">
      <c r="A19" s="15" t="s">
        <v>263</v>
      </c>
      <c r="B19" s="16"/>
      <c r="C19" s="272" t="s">
        <v>321</v>
      </c>
      <c r="D19" s="273"/>
      <c r="E19" s="274"/>
      <c r="H19" s="162"/>
    </row>
    <row r="21" spans="1:8" ht="18" x14ac:dyDescent="0.25">
      <c r="A21" s="15" t="s">
        <v>202</v>
      </c>
      <c r="B21" s="16"/>
      <c r="C21" s="265">
        <v>43282</v>
      </c>
      <c r="D21" s="266"/>
      <c r="E21" s="267"/>
    </row>
    <row r="23" spans="1:8" ht="18" x14ac:dyDescent="0.25">
      <c r="A23" s="15" t="s">
        <v>203</v>
      </c>
      <c r="B23" s="16"/>
      <c r="C23" s="265">
        <v>43646</v>
      </c>
      <c r="D23" s="266"/>
      <c r="E23" s="267"/>
    </row>
    <row r="25" spans="1:8" ht="13.5" thickBot="1" x14ac:dyDescent="0.25"/>
    <row r="26" spans="1:8" x14ac:dyDescent="0.2">
      <c r="A26" s="67"/>
      <c r="B26" s="68"/>
      <c r="C26" s="68"/>
      <c r="D26" s="68"/>
      <c r="E26" s="69"/>
      <c r="F26" s="69"/>
      <c r="G26" s="69"/>
      <c r="H26" s="70"/>
    </row>
    <row r="27" spans="1:8" x14ac:dyDescent="0.2">
      <c r="A27" s="71" t="s">
        <v>10</v>
      </c>
      <c r="B27" s="249" t="s">
        <v>11</v>
      </c>
      <c r="C27" s="250"/>
      <c r="D27" s="251" t="s">
        <v>322</v>
      </c>
      <c r="E27" s="247"/>
      <c r="F27" s="247"/>
      <c r="G27" s="248"/>
      <c r="H27" s="73"/>
    </row>
    <row r="28" spans="1:8" x14ac:dyDescent="0.2">
      <c r="A28" s="71"/>
      <c r="B28" s="249" t="s">
        <v>12</v>
      </c>
      <c r="C28" s="250"/>
      <c r="D28" s="251" t="s">
        <v>323</v>
      </c>
      <c r="E28" s="247"/>
      <c r="F28" s="247"/>
      <c r="G28" s="248"/>
      <c r="H28" s="73"/>
    </row>
    <row r="29" spans="1:8" x14ac:dyDescent="0.2">
      <c r="A29" s="71"/>
      <c r="B29" s="74"/>
      <c r="C29" s="72" t="s">
        <v>13</v>
      </c>
      <c r="D29" s="75" t="s">
        <v>324</v>
      </c>
      <c r="E29" s="72" t="s">
        <v>14</v>
      </c>
      <c r="F29" s="75">
        <v>5094</v>
      </c>
      <c r="G29" s="76"/>
      <c r="H29" s="77"/>
    </row>
    <row r="30" spans="1:8" x14ac:dyDescent="0.2">
      <c r="A30" s="71"/>
      <c r="B30" s="74"/>
      <c r="C30" s="74"/>
      <c r="D30" s="74"/>
      <c r="E30" s="76"/>
      <c r="F30" s="74"/>
      <c r="G30" s="76"/>
      <c r="H30" s="78"/>
    </row>
    <row r="31" spans="1:8" x14ac:dyDescent="0.2">
      <c r="A31" s="71" t="s">
        <v>15</v>
      </c>
      <c r="B31" s="249" t="s">
        <v>11</v>
      </c>
      <c r="C31" s="250"/>
      <c r="D31" s="251" t="s">
        <v>322</v>
      </c>
      <c r="E31" s="247"/>
      <c r="F31" s="247"/>
      <c r="G31" s="248"/>
      <c r="H31" s="79"/>
    </row>
    <row r="32" spans="1:8" x14ac:dyDescent="0.2">
      <c r="A32" s="71"/>
      <c r="B32" s="249" t="s">
        <v>12</v>
      </c>
      <c r="C32" s="250"/>
      <c r="D32" s="251" t="s">
        <v>323</v>
      </c>
      <c r="E32" s="247"/>
      <c r="F32" s="247"/>
      <c r="G32" s="248"/>
      <c r="H32" s="79"/>
    </row>
    <row r="33" spans="1:8" x14ac:dyDescent="0.2">
      <c r="A33" s="80"/>
      <c r="B33" s="74"/>
      <c r="C33" s="72" t="s">
        <v>13</v>
      </c>
      <c r="D33" s="75" t="s">
        <v>324</v>
      </c>
      <c r="E33" s="72" t="s">
        <v>14</v>
      </c>
      <c r="F33" s="75">
        <v>5094</v>
      </c>
      <c r="G33" s="76"/>
      <c r="H33" s="77"/>
    </row>
    <row r="34" spans="1:8" ht="13.5" thickBot="1" x14ac:dyDescent="0.25">
      <c r="A34" s="81"/>
      <c r="B34" s="82"/>
      <c r="C34" s="82"/>
      <c r="D34" s="82"/>
      <c r="E34" s="83"/>
      <c r="F34" s="83"/>
      <c r="G34" s="83"/>
      <c r="H34" s="84"/>
    </row>
    <row r="35" spans="1:8" x14ac:dyDescent="0.2">
      <c r="A35" s="67"/>
      <c r="B35" s="68"/>
      <c r="C35" s="68"/>
      <c r="D35" s="68"/>
      <c r="E35" s="69"/>
      <c r="F35" s="69"/>
      <c r="G35" s="69"/>
      <c r="H35" s="70"/>
    </row>
    <row r="36" spans="1:8" x14ac:dyDescent="0.2">
      <c r="A36" s="71" t="s">
        <v>16</v>
      </c>
      <c r="B36" s="251" t="s">
        <v>325</v>
      </c>
      <c r="C36" s="247"/>
      <c r="D36" s="252"/>
      <c r="E36" s="252"/>
      <c r="F36" s="253"/>
      <c r="G36" s="76"/>
      <c r="H36" s="78"/>
    </row>
    <row r="37" spans="1:8" x14ac:dyDescent="0.2">
      <c r="A37" s="71" t="s">
        <v>17</v>
      </c>
      <c r="B37" s="251" t="s">
        <v>326</v>
      </c>
      <c r="C37" s="247"/>
      <c r="D37" s="247"/>
      <c r="E37" s="247"/>
      <c r="F37" s="248"/>
      <c r="G37" s="76"/>
      <c r="H37" s="78"/>
    </row>
    <row r="38" spans="1:8" x14ac:dyDescent="0.2">
      <c r="A38" s="71" t="s">
        <v>18</v>
      </c>
      <c r="B38" s="246" t="s">
        <v>327</v>
      </c>
      <c r="C38" s="247"/>
      <c r="D38" s="247"/>
      <c r="E38" s="247"/>
      <c r="F38" s="248"/>
      <c r="G38" s="76"/>
      <c r="H38" s="78"/>
    </row>
    <row r="39" spans="1:8" ht="13.5" thickBot="1" x14ac:dyDescent="0.25">
      <c r="A39" s="81"/>
      <c r="B39" s="82"/>
      <c r="C39" s="82"/>
      <c r="D39" s="82"/>
      <c r="E39" s="83"/>
      <c r="F39" s="83"/>
      <c r="G39" s="83"/>
      <c r="H39" s="84"/>
    </row>
  </sheetData>
  <mergeCells count="21">
    <mergeCell ref="D31:G31"/>
    <mergeCell ref="B31:C31"/>
    <mergeCell ref="A6:I6"/>
    <mergeCell ref="A9:I9"/>
    <mergeCell ref="A8:I8"/>
    <mergeCell ref="B27:C27"/>
    <mergeCell ref="D27:G27"/>
    <mergeCell ref="C17:E17"/>
    <mergeCell ref="C21:E21"/>
    <mergeCell ref="B28:C28"/>
    <mergeCell ref="A10:I10"/>
    <mergeCell ref="D28:G28"/>
    <mergeCell ref="C18:E18"/>
    <mergeCell ref="C19:E19"/>
    <mergeCell ref="C15:E15"/>
    <mergeCell ref="C23:E23"/>
    <mergeCell ref="B38:F38"/>
    <mergeCell ref="B32:C32"/>
    <mergeCell ref="D32:G32"/>
    <mergeCell ref="B36:F36"/>
    <mergeCell ref="B37:F37"/>
  </mergeCells>
  <phoneticPr fontId="9" type="noConversion"/>
  <hyperlinks>
    <hyperlink ref="B38" r:id="rId1"/>
  </hyperlinks>
  <pageMargins left="0.75" right="0.75" top="1" bottom="1" header="0.5" footer="0.5"/>
  <pageSetup paperSize="9" scale="80" orientation="portrait" verticalDpi="2" r:id="rId2"/>
  <headerFooter alignWithMargins="0">
    <oddHeader>&amp;C&amp;"Arial,Bold"&amp;12Non- Scheme Gas Pipeline - Financial Guideline Reporting template</oddHead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pageSetUpPr fitToPage="1"/>
  </sheetPr>
  <dimension ref="B1:G76"/>
  <sheetViews>
    <sheetView topLeftCell="A4" zoomScale="60" zoomScaleNormal="60" workbookViewId="0">
      <selection activeCell="L68" sqref="L68"/>
    </sheetView>
  </sheetViews>
  <sheetFormatPr defaultRowHeight="12.75" x14ac:dyDescent="0.2"/>
  <cols>
    <col min="1" max="1" width="12" style="43" customWidth="1"/>
    <col min="2" max="2" width="13.7109375" style="43" customWidth="1"/>
    <col min="3" max="3" width="64.85546875" style="43" customWidth="1"/>
    <col min="4" max="5" width="20.7109375" style="43" customWidth="1"/>
    <col min="6" max="6" width="9.140625" style="43"/>
    <col min="7" max="7" width="10.140625" style="43" bestFit="1" customWidth="1"/>
    <col min="8" max="16384" width="9.140625" style="43"/>
  </cols>
  <sheetData>
    <row r="1" spans="2:7" ht="20.25" x14ac:dyDescent="0.3">
      <c r="B1" s="285" t="s">
        <v>240</v>
      </c>
      <c r="C1" s="285"/>
    </row>
    <row r="2" spans="2:7" ht="15" x14ac:dyDescent="0.25">
      <c r="B2" s="165" t="str">
        <f>Tradingname</f>
        <v>Epic Energy South Australia Pty Ltd</v>
      </c>
      <c r="C2" s="166"/>
    </row>
    <row r="3" spans="2:7" ht="15" x14ac:dyDescent="0.25">
      <c r="B3" s="167" t="s">
        <v>224</v>
      </c>
      <c r="C3" s="168">
        <f>Yearending</f>
        <v>43646</v>
      </c>
    </row>
    <row r="4" spans="2:7" ht="20.25" x14ac:dyDescent="0.3">
      <c r="B4" s="41"/>
      <c r="D4" s="116"/>
    </row>
    <row r="5" spans="2:7" ht="15.75" x14ac:dyDescent="0.2">
      <c r="B5" s="276" t="s">
        <v>241</v>
      </c>
      <c r="C5" s="276"/>
      <c r="D5" s="193"/>
    </row>
    <row r="7" spans="2:7" ht="38.25" x14ac:dyDescent="0.2">
      <c r="B7" s="133" t="s">
        <v>270</v>
      </c>
      <c r="C7" s="135" t="s">
        <v>21</v>
      </c>
      <c r="D7" s="135" t="s">
        <v>278</v>
      </c>
      <c r="E7" s="135" t="s">
        <v>279</v>
      </c>
    </row>
    <row r="8" spans="2:7" x14ac:dyDescent="0.2">
      <c r="B8" s="134"/>
      <c r="C8" s="136" t="s">
        <v>168</v>
      </c>
      <c r="D8" s="141" t="s">
        <v>226</v>
      </c>
      <c r="E8" s="141" t="s">
        <v>226</v>
      </c>
    </row>
    <row r="9" spans="2:7" x14ac:dyDescent="0.2">
      <c r="B9" s="183" t="s">
        <v>352</v>
      </c>
      <c r="C9" s="137" t="s">
        <v>74</v>
      </c>
      <c r="D9" s="229">
        <f>SUMIF('3.3 Depreciation'!$D$9:$D$52,'3. Statement of pipeline assets'!C8,'3.3 Depreciation'!$H$9:$H$52)</f>
        <v>289725555</v>
      </c>
      <c r="E9" s="230">
        <v>289725555</v>
      </c>
    </row>
    <row r="10" spans="2:7" x14ac:dyDescent="0.2">
      <c r="B10" s="183" t="s">
        <v>352</v>
      </c>
      <c r="C10" s="137" t="s">
        <v>86</v>
      </c>
      <c r="D10" s="229">
        <f>SUMIF('3.3 Depreciation'!$D$9:$D$52,'3. Statement of pipeline assets'!C8,'3.3 Depreciation'!$I$9:$I$52)</f>
        <v>22370195.109999992</v>
      </c>
      <c r="E10" s="230">
        <v>19230916</v>
      </c>
      <c r="G10" s="234">
        <f>D10-E10</f>
        <v>3139279.109999992</v>
      </c>
    </row>
    <row r="11" spans="2:7" x14ac:dyDescent="0.2">
      <c r="B11" s="183"/>
      <c r="C11" s="137" t="s">
        <v>193</v>
      </c>
      <c r="D11" s="229">
        <f>SUMIF('3.3 Depreciation'!$D$9:$D$52,'3. Statement of pipeline assets'!C8,'3.3 Depreciation'!$J$9:$J$52)</f>
        <v>0</v>
      </c>
      <c r="E11" s="230">
        <v>0</v>
      </c>
    </row>
    <row r="12" spans="2:7" x14ac:dyDescent="0.2">
      <c r="B12" s="184"/>
      <c r="C12" s="139" t="s">
        <v>167</v>
      </c>
      <c r="D12" s="229">
        <f>SUM(D9:D11)</f>
        <v>312095750.11000001</v>
      </c>
      <c r="E12" s="229">
        <v>308956471</v>
      </c>
    </row>
    <row r="13" spans="2:7" x14ac:dyDescent="0.2">
      <c r="B13" s="183"/>
      <c r="C13" s="137" t="s">
        <v>75</v>
      </c>
      <c r="D13" s="229">
        <f>SUMIF('3.3 Depreciation'!$D$9:$D$52,'3. Statement of pipeline assets'!C8,'3.3 Depreciation'!$K$9:$K$52)</f>
        <v>0</v>
      </c>
      <c r="E13" s="230">
        <v>0</v>
      </c>
    </row>
    <row r="14" spans="2:7" x14ac:dyDescent="0.2">
      <c r="B14" s="183" t="s">
        <v>352</v>
      </c>
      <c r="C14" s="137" t="s">
        <v>184</v>
      </c>
      <c r="D14" s="229">
        <f>SUMIF('3.3 Depreciation'!$D$9:$D$52,'3. Statement of pipeline assets'!C8,'3.3 Depreciation'!$N$9:$N$52)</f>
        <v>-63051924.122382008</v>
      </c>
      <c r="E14" s="230">
        <v>-51552823</v>
      </c>
    </row>
    <row r="15" spans="2:7" x14ac:dyDescent="0.2">
      <c r="B15" s="184"/>
      <c r="C15" s="139" t="s">
        <v>76</v>
      </c>
      <c r="D15" s="229">
        <f>SUM(D12:D14)</f>
        <v>249043825.987618</v>
      </c>
      <c r="E15" s="229">
        <v>257403648</v>
      </c>
    </row>
    <row r="16" spans="2:7" x14ac:dyDescent="0.2">
      <c r="B16" s="185"/>
      <c r="C16" s="140" t="s">
        <v>98</v>
      </c>
      <c r="D16" s="231"/>
      <c r="E16" s="231"/>
    </row>
    <row r="17" spans="2:7" x14ac:dyDescent="0.2">
      <c r="B17" s="183" t="s">
        <v>352</v>
      </c>
      <c r="C17" s="137" t="s">
        <v>77</v>
      </c>
      <c r="D17" s="229">
        <f>SUMIF('3.3 Depreciation'!$D$9:$D$52,'3. Statement of pipeline assets'!C16,'3.3 Depreciation'!$H$9:$H$52)</f>
        <v>64787250</v>
      </c>
      <c r="E17" s="232">
        <v>64787250</v>
      </c>
    </row>
    <row r="18" spans="2:7" x14ac:dyDescent="0.2">
      <c r="B18" s="183" t="s">
        <v>352</v>
      </c>
      <c r="C18" s="137" t="s">
        <v>268</v>
      </c>
      <c r="D18" s="229">
        <f>SUMIF('3.3 Depreciation'!$D$9:$D$52,'3. Statement of pipeline assets'!C16,'3.3 Depreciation'!$I$9:$I$52)+SUMIF('3.3 Depreciation'!$D$9:$D$52,'3. Statement of pipeline assets'!C16,'3.3 Depreciation'!$J$9:$J$52)</f>
        <v>19017649.360000011</v>
      </c>
      <c r="E18" s="232">
        <v>17149768</v>
      </c>
      <c r="G18" s="234">
        <f>D18-E18</f>
        <v>1867881.3600000106</v>
      </c>
    </row>
    <row r="19" spans="2:7" x14ac:dyDescent="0.2">
      <c r="B19" s="183" t="s">
        <v>352</v>
      </c>
      <c r="C19" s="137" t="s">
        <v>100</v>
      </c>
      <c r="D19" s="229">
        <f>SUMIF('3.3 Depreciation'!$D$9:$D$52,'3. Statement of pipeline assets'!C16,'3.3 Depreciation'!$N$9:$N$52)</f>
        <v>-15732732.048641415</v>
      </c>
      <c r="E19" s="232">
        <v>-13171311</v>
      </c>
    </row>
    <row r="20" spans="2:7" ht="11.25" customHeight="1" x14ac:dyDescent="0.2">
      <c r="B20" s="183"/>
      <c r="C20" s="137" t="s">
        <v>92</v>
      </c>
      <c r="D20" s="229">
        <f>SUMIF('3.3 Depreciation'!$D$9:$D$52,'3. Statement of pipeline assets'!C16,'3.3 Depreciation'!$K$9:$K$52)</f>
        <v>0</v>
      </c>
      <c r="E20" s="232">
        <v>0</v>
      </c>
    </row>
    <row r="21" spans="2:7" x14ac:dyDescent="0.2">
      <c r="B21" s="184"/>
      <c r="C21" s="139" t="s">
        <v>99</v>
      </c>
      <c r="D21" s="229">
        <f>SUM(D17:D20)</f>
        <v>68072167.311358601</v>
      </c>
      <c r="E21" s="229">
        <v>68765707</v>
      </c>
    </row>
    <row r="22" spans="2:7" x14ac:dyDescent="0.2">
      <c r="B22" s="185"/>
      <c r="C22" s="140" t="s">
        <v>169</v>
      </c>
      <c r="D22" s="231"/>
      <c r="E22" s="231"/>
    </row>
    <row r="23" spans="2:7" x14ac:dyDescent="0.2">
      <c r="B23" s="183"/>
      <c r="C23" s="137" t="s">
        <v>77</v>
      </c>
      <c r="D23" s="229">
        <f>SUMIF('3.3 Depreciation'!$D$9:$D$52,'3. Statement of pipeline assets'!C22,'3.3 Depreciation'!$H$9:$H$52)</f>
        <v>0</v>
      </c>
      <c r="E23" s="232">
        <v>0</v>
      </c>
    </row>
    <row r="24" spans="2:7" x14ac:dyDescent="0.2">
      <c r="B24" s="183"/>
      <c r="C24" s="137" t="s">
        <v>78</v>
      </c>
      <c r="D24" s="229">
        <f>SUMIF('3.3 Depreciation'!$D$9:$D$52,'3. Statement of pipeline assets'!C22,'3.3 Depreciation'!$I$9:$I$52)+SUMIF('3.3 Depreciation'!$D$9:$D$52,'3. Statement of pipeline assets'!C22,'3.3 Depreciation'!$J$9:$J$52)</f>
        <v>0</v>
      </c>
      <c r="E24" s="232">
        <v>0</v>
      </c>
    </row>
    <row r="25" spans="2:7" x14ac:dyDescent="0.2">
      <c r="B25" s="183"/>
      <c r="C25" s="137" t="s">
        <v>170</v>
      </c>
      <c r="D25" s="229">
        <f>SUMIF('3.3 Depreciation'!$D$9:$D$52,'3. Statement of pipeline assets'!C22,'3.3 Depreciation'!$N$9:$N$52)</f>
        <v>0</v>
      </c>
      <c r="E25" s="232">
        <v>0</v>
      </c>
    </row>
    <row r="26" spans="2:7" ht="11.25" customHeight="1" x14ac:dyDescent="0.2">
      <c r="B26" s="183"/>
      <c r="C26" s="137" t="s">
        <v>92</v>
      </c>
      <c r="D26" s="229">
        <f>SUMIF('3.3 Depreciation'!$D$9:$D$52,'3. Statement of pipeline assets'!C22,'3.3 Depreciation'!$K$9:$K$52)</f>
        <v>0</v>
      </c>
      <c r="E26" s="232">
        <v>0</v>
      </c>
    </row>
    <row r="27" spans="2:7" x14ac:dyDescent="0.2">
      <c r="B27" s="184"/>
      <c r="C27" s="139" t="s">
        <v>171</v>
      </c>
      <c r="D27" s="229">
        <f>SUM(D23:D26)</f>
        <v>0</v>
      </c>
      <c r="E27" s="229">
        <v>0</v>
      </c>
    </row>
    <row r="28" spans="2:7" x14ac:dyDescent="0.2">
      <c r="B28" s="185"/>
      <c r="C28" s="140" t="s">
        <v>172</v>
      </c>
      <c r="D28" s="231"/>
      <c r="E28" s="231"/>
    </row>
    <row r="29" spans="2:7" x14ac:dyDescent="0.2">
      <c r="B29" s="183" t="s">
        <v>352</v>
      </c>
      <c r="C29" s="137" t="s">
        <v>77</v>
      </c>
      <c r="D29" s="229">
        <f>SUMIF('3.3 Depreciation'!$D$9:$D$52,'3. Statement of pipeline assets'!C28,'3.3 Depreciation'!$H$9:$H$52)</f>
        <v>11155446</v>
      </c>
      <c r="E29" s="232">
        <v>11155446</v>
      </c>
    </row>
    <row r="30" spans="2:7" x14ac:dyDescent="0.2">
      <c r="B30" s="183" t="s">
        <v>352</v>
      </c>
      <c r="C30" s="137" t="s">
        <v>268</v>
      </c>
      <c r="D30" s="229">
        <f>SUMIF('3.3 Depreciation'!$D$9:$D$52,'3. Statement of pipeline assets'!C28,'3.3 Depreciation'!$I$9:$I$52)+SUMIF('3.3 Depreciation'!$D$9:$D$52,'3. Statement of pipeline assets'!C28,'3.3 Depreciation'!$J$9:$J$52)</f>
        <v>20281114.299999997</v>
      </c>
      <c r="E30" s="232">
        <v>19460732</v>
      </c>
      <c r="G30" s="234">
        <f>D30-E30</f>
        <v>820382.29999999702</v>
      </c>
    </row>
    <row r="31" spans="2:7" x14ac:dyDescent="0.2">
      <c r="B31" s="183" t="s">
        <v>352</v>
      </c>
      <c r="C31" s="137" t="s">
        <v>173</v>
      </c>
      <c r="D31" s="229">
        <f>SUMIF('3.3 Depreciation'!$D$9:$D$52,'3. Statement of pipeline assets'!C28,'3.3 Depreciation'!$N$9:$N$52)</f>
        <v>-17339534.132760208</v>
      </c>
      <c r="E31" s="232">
        <v>-14917360</v>
      </c>
    </row>
    <row r="32" spans="2:7" ht="11.25" customHeight="1" x14ac:dyDescent="0.2">
      <c r="B32" s="183"/>
      <c r="C32" s="137" t="s">
        <v>92</v>
      </c>
      <c r="D32" s="229">
        <f>SUMIF('3.3 Depreciation'!$D$9:$D$52,'3. Statement of pipeline assets'!C28,'3.3 Depreciation'!$K$9:$K$52)</f>
        <v>0</v>
      </c>
      <c r="E32" s="232">
        <v>0</v>
      </c>
    </row>
    <row r="33" spans="2:7" x14ac:dyDescent="0.2">
      <c r="B33" s="184"/>
      <c r="C33" s="139" t="s">
        <v>174</v>
      </c>
      <c r="D33" s="229">
        <f>SUM(D29:D32)</f>
        <v>14097026.167239789</v>
      </c>
      <c r="E33" s="229">
        <v>15698818</v>
      </c>
    </row>
    <row r="34" spans="2:7" x14ac:dyDescent="0.2">
      <c r="B34" s="185"/>
      <c r="C34" s="140" t="s">
        <v>101</v>
      </c>
      <c r="D34" s="231"/>
      <c r="E34" s="231"/>
    </row>
    <row r="35" spans="2:7" x14ac:dyDescent="0.2">
      <c r="B35" s="183"/>
      <c r="C35" s="137" t="s">
        <v>77</v>
      </c>
      <c r="D35" s="229">
        <f>SUMIF('3.3 Depreciation'!$D$9:$D$52,'3. Statement of pipeline assets'!C34,'3.3 Depreciation'!$H$9:$H$52)</f>
        <v>0</v>
      </c>
      <c r="E35" s="232">
        <v>0</v>
      </c>
    </row>
    <row r="36" spans="2:7" x14ac:dyDescent="0.2">
      <c r="B36" s="183"/>
      <c r="C36" s="137" t="s">
        <v>268</v>
      </c>
      <c r="D36" s="229">
        <f>SUMIF('3.3 Depreciation'!$D$9:$D$52,'3. Statement of pipeline assets'!C34,'3.3 Depreciation'!$I$9:$I$52)+SUMIF('3.3 Depreciation'!$D$9:$D$52,'3. Statement of pipeline assets'!C34,'3.3 Depreciation'!$J$9:$J$52)</f>
        <v>0</v>
      </c>
      <c r="E36" s="232">
        <v>0</v>
      </c>
    </row>
    <row r="37" spans="2:7" x14ac:dyDescent="0.2">
      <c r="B37" s="183"/>
      <c r="C37" s="137" t="s">
        <v>102</v>
      </c>
      <c r="D37" s="229">
        <f>SUMIF('3.3 Depreciation'!$D$9:$D$52,'3. Statement of pipeline assets'!C34,'3.3 Depreciation'!$N$9:$N$52)</f>
        <v>0</v>
      </c>
      <c r="E37" s="232">
        <v>0</v>
      </c>
    </row>
    <row r="38" spans="2:7" ht="11.25" customHeight="1" x14ac:dyDescent="0.2">
      <c r="B38" s="183"/>
      <c r="C38" s="137" t="s">
        <v>92</v>
      </c>
      <c r="D38" s="229">
        <f>SUMIF('3.3 Depreciation'!$D$9:$D$52,'3. Statement of pipeline assets'!C34,'3.3 Depreciation'!$K$9:$K$52)</f>
        <v>0</v>
      </c>
      <c r="E38" s="232">
        <v>0</v>
      </c>
    </row>
    <row r="39" spans="2:7" x14ac:dyDescent="0.2">
      <c r="B39" s="184"/>
      <c r="C39" s="139" t="s">
        <v>103</v>
      </c>
      <c r="D39" s="229">
        <f>SUM(D35:D38)</f>
        <v>0</v>
      </c>
      <c r="E39" s="229">
        <v>0</v>
      </c>
    </row>
    <row r="40" spans="2:7" x14ac:dyDescent="0.2">
      <c r="B40" s="185"/>
      <c r="C40" s="140" t="s">
        <v>175</v>
      </c>
      <c r="D40" s="231"/>
      <c r="E40" s="231"/>
    </row>
    <row r="41" spans="2:7" x14ac:dyDescent="0.2">
      <c r="B41" s="183" t="s">
        <v>352</v>
      </c>
      <c r="C41" s="137" t="s">
        <v>77</v>
      </c>
      <c r="D41" s="229">
        <f>SUMIF('3.3 Depreciation'!$D$9:$D$52,'3. Statement of pipeline assets'!C40,'3.3 Depreciation'!$H$9:$H$52)</f>
        <v>996586</v>
      </c>
      <c r="E41" s="232">
        <v>996586</v>
      </c>
    </row>
    <row r="42" spans="2:7" x14ac:dyDescent="0.2">
      <c r="B42" s="183" t="s">
        <v>352</v>
      </c>
      <c r="C42" s="137" t="s">
        <v>268</v>
      </c>
      <c r="D42" s="229">
        <f>SUMIF('3.3 Depreciation'!$D$9:$D$52,'3. Statement of pipeline assets'!C40,'3.3 Depreciation'!$I$9:$I$52)+SUMIF('3.3 Depreciation'!$D$9:$D$52,'3. Statement of pipeline assets'!C40,'3.3 Depreciation'!$J$9:$J$52)</f>
        <v>533821.5</v>
      </c>
      <c r="E42" s="232">
        <v>510177</v>
      </c>
      <c r="G42" s="234">
        <f>D42-E42</f>
        <v>23644.5</v>
      </c>
    </row>
    <row r="43" spans="2:7" ht="11.25" customHeight="1" x14ac:dyDescent="0.2">
      <c r="B43" s="183" t="s">
        <v>352</v>
      </c>
      <c r="C43" s="137" t="s">
        <v>176</v>
      </c>
      <c r="D43" s="229">
        <f>SUMIF('3.3 Depreciation'!$D$9:$D$52,'3. Statement of pipeline assets'!C40,'3.3 Depreciation'!$N$9:$N$52)</f>
        <v>-810962.41658950248</v>
      </c>
      <c r="E43" s="232">
        <v>-672340</v>
      </c>
    </row>
    <row r="44" spans="2:7" ht="11.25" customHeight="1" x14ac:dyDescent="0.2">
      <c r="B44" s="183"/>
      <c r="C44" s="137" t="s">
        <v>92</v>
      </c>
      <c r="D44" s="229">
        <f>SUMIF('3.3 Depreciation'!$D$9:$D$52,'3. Statement of pipeline assets'!C40,'3.3 Depreciation'!$K$9:$K$52)</f>
        <v>0</v>
      </c>
      <c r="E44" s="232">
        <v>0</v>
      </c>
    </row>
    <row r="45" spans="2:7" x14ac:dyDescent="0.2">
      <c r="B45" s="184"/>
      <c r="C45" s="139" t="s">
        <v>177</v>
      </c>
      <c r="D45" s="229">
        <f>SUM(D41:D44)</f>
        <v>719445.08341049752</v>
      </c>
      <c r="E45" s="229">
        <v>834423</v>
      </c>
    </row>
    <row r="46" spans="2:7" x14ac:dyDescent="0.2">
      <c r="B46" s="185"/>
      <c r="C46" s="140" t="s">
        <v>2</v>
      </c>
      <c r="D46" s="231"/>
      <c r="E46" s="231"/>
    </row>
    <row r="47" spans="2:7" x14ac:dyDescent="0.2">
      <c r="B47" s="183"/>
      <c r="C47" s="137" t="s">
        <v>77</v>
      </c>
      <c r="D47" s="229">
        <f>SUMIF('3.3 Depreciation'!$D$9:$D$52,'3. Statement of pipeline assets'!C46,'3.3 Depreciation'!$H$9:$H$52)</f>
        <v>0</v>
      </c>
      <c r="E47" s="232">
        <v>0</v>
      </c>
    </row>
    <row r="48" spans="2:7" x14ac:dyDescent="0.2">
      <c r="B48" s="183"/>
      <c r="C48" s="137" t="s">
        <v>268</v>
      </c>
      <c r="D48" s="229">
        <f>SUMIF('3.3 Depreciation'!$D$9:$D$52,'3. Statement of pipeline assets'!C46,'3.3 Depreciation'!$I$9:$I$52)+SUMIF('3.3 Depreciation'!$D$9:$D$52,'3. Statement of pipeline assets'!C46,'3.3 Depreciation'!$J$9:$J$52)</f>
        <v>0</v>
      </c>
      <c r="E48" s="232">
        <v>0</v>
      </c>
    </row>
    <row r="49" spans="2:7" x14ac:dyDescent="0.2">
      <c r="B49" s="183"/>
      <c r="C49" s="137" t="s">
        <v>104</v>
      </c>
      <c r="D49" s="229">
        <f>SUMIF('3.3 Depreciation'!$D$9:$D$52,'3. Statement of pipeline assets'!C46,'3.3 Depreciation'!$N$9:$N$52)</f>
        <v>0</v>
      </c>
      <c r="E49" s="232">
        <v>0</v>
      </c>
    </row>
    <row r="50" spans="2:7" ht="11.25" customHeight="1" x14ac:dyDescent="0.2">
      <c r="B50" s="183"/>
      <c r="C50" s="137" t="s">
        <v>92</v>
      </c>
      <c r="D50" s="229">
        <f>SUMIF('3.3 Depreciation'!$D$9:$D$52,'3. Statement of pipeline assets'!C46,'3.3 Depreciation'!$K$9:$K$52)</f>
        <v>0</v>
      </c>
      <c r="E50" s="232">
        <v>0</v>
      </c>
    </row>
    <row r="51" spans="2:7" x14ac:dyDescent="0.2">
      <c r="B51" s="184"/>
      <c r="C51" s="139" t="s">
        <v>105</v>
      </c>
      <c r="D51" s="229">
        <f>SUM(D47:D50)</f>
        <v>0</v>
      </c>
      <c r="E51" s="229">
        <v>0</v>
      </c>
    </row>
    <row r="52" spans="2:7" x14ac:dyDescent="0.2">
      <c r="B52" s="185"/>
      <c r="C52" s="140" t="s">
        <v>178</v>
      </c>
      <c r="D52" s="231"/>
      <c r="E52" s="231"/>
    </row>
    <row r="53" spans="2:7" x14ac:dyDescent="0.2">
      <c r="B53" s="183" t="s">
        <v>352</v>
      </c>
      <c r="C53" s="137" t="s">
        <v>77</v>
      </c>
      <c r="D53" s="229">
        <f>SUMIF('3.3 Depreciation'!$D$9:$D$52,'3. Statement of pipeline assets'!C52,'3.3 Depreciation'!$H$9:$H$52)</f>
        <v>2065746</v>
      </c>
      <c r="E53" s="232">
        <v>2065746</v>
      </c>
    </row>
    <row r="54" spans="2:7" x14ac:dyDescent="0.2">
      <c r="B54" s="183"/>
      <c r="C54" s="137" t="s">
        <v>268</v>
      </c>
      <c r="D54" s="229">
        <f>SUMIF('3.3 Depreciation'!$D$9:$D$52,'3. Statement of pipeline assets'!C52,'3.3 Depreciation'!$I$9:$I$52)+SUMIF('3.3 Depreciation'!$D$9:$D$52,'3. Statement of pipeline assets'!C52,'3.3 Depreciation'!$J$9:$J$52)</f>
        <v>0</v>
      </c>
      <c r="E54" s="232">
        <v>0</v>
      </c>
    </row>
    <row r="55" spans="2:7" ht="11.25" customHeight="1" x14ac:dyDescent="0.2">
      <c r="B55" s="183"/>
      <c r="C55" s="137" t="s">
        <v>92</v>
      </c>
      <c r="D55" s="229">
        <f>SUMIF('3.3 Depreciation'!$D$9:$D$52,'3. Statement of pipeline assets'!C52,'3.3 Depreciation'!$K$9:$K$52)</f>
        <v>0</v>
      </c>
      <c r="E55" s="232">
        <v>0</v>
      </c>
    </row>
    <row r="56" spans="2:7" x14ac:dyDescent="0.2">
      <c r="B56" s="184"/>
      <c r="C56" s="139" t="s">
        <v>179</v>
      </c>
      <c r="D56" s="229">
        <f>SUM(D53:D55)</f>
        <v>2065746</v>
      </c>
      <c r="E56" s="229">
        <v>2065746</v>
      </c>
    </row>
    <row r="57" spans="2:7" x14ac:dyDescent="0.2">
      <c r="B57" s="185"/>
      <c r="C57" s="140" t="s">
        <v>280</v>
      </c>
      <c r="D57" s="231"/>
      <c r="E57" s="231"/>
    </row>
    <row r="58" spans="2:7" x14ac:dyDescent="0.2">
      <c r="B58" s="183" t="s">
        <v>352</v>
      </c>
      <c r="C58" s="137" t="s">
        <v>181</v>
      </c>
      <c r="D58" s="229">
        <f>SUMIF('3.3 Depreciation'!$D$9:$D$52,'3. Statement of pipeline assets'!C57,'3.3 Depreciation'!$H$9:$H$52)+SUMIF('3.3 Depreciation'!$D$9:$D$52,'3. Statement of pipeline assets'!C57,'3.3 Depreciation'!$J$9:$J$52)+'3.3 Depreciation'!I15</f>
        <v>10022366.790000001</v>
      </c>
      <c r="E58" s="232">
        <v>8380067</v>
      </c>
      <c r="G58" s="234">
        <f>D58-E58</f>
        <v>1642299.790000001</v>
      </c>
    </row>
    <row r="59" spans="2:7" x14ac:dyDescent="0.2">
      <c r="B59" s="183" t="s">
        <v>352</v>
      </c>
      <c r="C59" s="138" t="s">
        <v>79</v>
      </c>
      <c r="D59" s="229">
        <f>SUMIF('3.3 Depreciation'!$D$9:$D$52,'3. Statement of pipeline assets'!C57,'3.3 Depreciation'!$N$9:$N$52)</f>
        <v>-3811264.0089997314</v>
      </c>
      <c r="E59" s="232">
        <v>-3074550</v>
      </c>
    </row>
    <row r="60" spans="2:7" x14ac:dyDescent="0.2">
      <c r="B60" s="183"/>
      <c r="C60" s="137" t="s">
        <v>92</v>
      </c>
      <c r="D60" s="229">
        <f>SUMIF('3.3 Depreciation'!$D$9:$D$52,'3. Statement of pipeline assets'!C57,'3.3 Depreciation'!$K$9:$K$52)</f>
        <v>0</v>
      </c>
      <c r="E60" s="232">
        <v>0</v>
      </c>
    </row>
    <row r="61" spans="2:7" x14ac:dyDescent="0.2">
      <c r="B61" s="184"/>
      <c r="C61" s="139" t="s">
        <v>281</v>
      </c>
      <c r="D61" s="229">
        <f>SUM(D58:D59)</f>
        <v>6211102.7810002696</v>
      </c>
      <c r="E61" s="229">
        <v>5305517</v>
      </c>
    </row>
    <row r="62" spans="2:7" x14ac:dyDescent="0.2">
      <c r="B62" s="183" t="s">
        <v>352</v>
      </c>
      <c r="C62" s="137" t="s">
        <v>182</v>
      </c>
      <c r="D62" s="232">
        <f>'3.3 Depreciation'!H14</f>
        <v>2228743</v>
      </c>
      <c r="E62" s="232">
        <v>2228743</v>
      </c>
    </row>
    <row r="63" spans="2:7" x14ac:dyDescent="0.2">
      <c r="B63" s="184"/>
      <c r="C63" s="139" t="s">
        <v>91</v>
      </c>
      <c r="D63" s="229">
        <f>SUM(D15,D21,D27,D33,D39,D45,D51,D56,D61,D62)</f>
        <v>342438056.33062714</v>
      </c>
      <c r="E63" s="229">
        <v>352302602</v>
      </c>
    </row>
    <row r="64" spans="2:7" x14ac:dyDescent="0.2">
      <c r="B64" s="185"/>
      <c r="C64" s="140" t="s">
        <v>141</v>
      </c>
      <c r="D64" s="231"/>
      <c r="E64" s="231"/>
    </row>
    <row r="65" spans="2:7" x14ac:dyDescent="0.2">
      <c r="B65" s="183" t="s">
        <v>353</v>
      </c>
      <c r="C65" s="137" t="s">
        <v>142</v>
      </c>
      <c r="D65" s="229">
        <f>SUMIF('3.3 Depreciation'!$D$60:$D$77,"Property plant and equipment",'3.3 Depreciation'!$G$60:$G$77)</f>
        <v>4402740</v>
      </c>
      <c r="E65" s="232">
        <v>4402740</v>
      </c>
    </row>
    <row r="66" spans="2:7" x14ac:dyDescent="0.2">
      <c r="B66" s="183" t="s">
        <v>353</v>
      </c>
      <c r="C66" s="137" t="s">
        <v>268</v>
      </c>
      <c r="D66" s="229">
        <f>SUMIF('3.3 Depreciation'!$D$60:$D$77,"Property plant and equipment",'3.3 Depreciation'!$H$60:$H$77)+SUMIF('3.3 Depreciation'!$D$60:$D$77,"Property plant and equipment",'3.3 Depreciation'!$I$60:$I$77)+'3.3 Depreciation'!J61</f>
        <v>2984907.7720440058</v>
      </c>
      <c r="E66" s="232">
        <v>2387390</v>
      </c>
      <c r="G66" s="234">
        <f>D66-E66</f>
        <v>597517.7720440058</v>
      </c>
    </row>
    <row r="67" spans="2:7" x14ac:dyDescent="0.2">
      <c r="B67" s="183" t="s">
        <v>353</v>
      </c>
      <c r="C67" s="137" t="s">
        <v>143</v>
      </c>
      <c r="D67" s="229">
        <f>SUMIF('3.3 Depreciation'!$D$60:$D$77,"Property plant and equipment",'3.3 Depreciation'!$L$60:$L$77)</f>
        <v>-3800712.4447605796</v>
      </c>
      <c r="E67" s="232">
        <v>-3137611</v>
      </c>
    </row>
    <row r="68" spans="2:7" x14ac:dyDescent="0.2">
      <c r="B68" s="184"/>
      <c r="C68" s="139" t="s">
        <v>144</v>
      </c>
      <c r="D68" s="229">
        <f>SUM(D65:D67)</f>
        <v>3586935.3272834262</v>
      </c>
      <c r="E68" s="229">
        <v>3652519</v>
      </c>
    </row>
    <row r="69" spans="2:7" x14ac:dyDescent="0.2">
      <c r="B69" s="183" t="s">
        <v>354</v>
      </c>
      <c r="C69" s="137" t="s">
        <v>145</v>
      </c>
      <c r="D69" s="232">
        <v>1217602.28</v>
      </c>
      <c r="E69" s="232">
        <v>1158457</v>
      </c>
    </row>
    <row r="70" spans="2:7" x14ac:dyDescent="0.2">
      <c r="B70" s="183"/>
      <c r="C70" s="137" t="s">
        <v>146</v>
      </c>
      <c r="D70" s="232">
        <v>0</v>
      </c>
      <c r="E70" s="232"/>
    </row>
    <row r="71" spans="2:7" x14ac:dyDescent="0.2">
      <c r="B71" s="183" t="s">
        <v>354</v>
      </c>
      <c r="C71" s="137" t="s">
        <v>80</v>
      </c>
      <c r="D71" s="232">
        <v>17840042</v>
      </c>
      <c r="E71" s="232">
        <v>14275265</v>
      </c>
    </row>
    <row r="72" spans="2:7" x14ac:dyDescent="0.2">
      <c r="B72" s="184"/>
      <c r="C72" s="139" t="s">
        <v>147</v>
      </c>
      <c r="D72" s="229">
        <f>SUM(D68:D71)</f>
        <v>22644579.607283428</v>
      </c>
      <c r="E72" s="229">
        <v>19086241</v>
      </c>
    </row>
    <row r="73" spans="2:7" ht="12.75" customHeight="1" x14ac:dyDescent="0.2">
      <c r="B73" s="184"/>
      <c r="C73" s="139" t="s">
        <v>26</v>
      </c>
      <c r="D73" s="233">
        <f>SUM(D63,D72)</f>
        <v>365082635.93791056</v>
      </c>
      <c r="E73" s="233">
        <v>371388843</v>
      </c>
    </row>
    <row r="76" spans="2:7" x14ac:dyDescent="0.2">
      <c r="D76" s="234"/>
    </row>
  </sheetData>
  <mergeCells count="2">
    <mergeCell ref="B1:C1"/>
    <mergeCell ref="B5:C5"/>
  </mergeCells>
  <phoneticPr fontId="36" type="noConversion"/>
  <pageMargins left="0.75" right="0.75" top="1" bottom="1" header="0.5" footer="0.5"/>
  <pageSetup paperSize="9" scale="47" orientation="landscape" verticalDpi="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F26"/>
  <sheetViews>
    <sheetView workbookViewId="0">
      <selection activeCell="A14" sqref="A14"/>
    </sheetView>
  </sheetViews>
  <sheetFormatPr defaultRowHeight="12.75" x14ac:dyDescent="0.2"/>
  <cols>
    <col min="1" max="1" width="12.140625" style="85" customWidth="1"/>
    <col min="2" max="2" width="21" style="85" customWidth="1"/>
    <col min="3" max="5" width="42.28515625" style="85" customWidth="1"/>
    <col min="6" max="6" width="66.140625" style="85" customWidth="1"/>
    <col min="7" max="7" width="9.42578125" style="85" customWidth="1"/>
    <col min="8" max="8" width="25.140625" style="85" customWidth="1"/>
    <col min="9" max="16384" width="9.140625" style="85"/>
  </cols>
  <sheetData>
    <row r="1" spans="2:6" ht="20.25" x14ac:dyDescent="0.3">
      <c r="B1" s="86" t="s">
        <v>166</v>
      </c>
      <c r="C1" s="86"/>
      <c r="D1" s="42"/>
      <c r="E1" s="42"/>
    </row>
    <row r="2" spans="2:6" ht="20.25" x14ac:dyDescent="0.3">
      <c r="B2" s="165" t="str">
        <f>Tradingname</f>
        <v>Epic Energy South Australia Pty Ltd</v>
      </c>
      <c r="C2" s="166"/>
      <c r="D2" s="86"/>
      <c r="E2" s="86"/>
    </row>
    <row r="3" spans="2:6" ht="34.5" x14ac:dyDescent="0.45">
      <c r="B3" s="167" t="s">
        <v>224</v>
      </c>
      <c r="C3" s="168">
        <f>Yearending</f>
        <v>43646</v>
      </c>
      <c r="F3" s="125"/>
    </row>
    <row r="5" spans="2:6" ht="15.75" x14ac:dyDescent="0.25">
      <c r="B5" s="89" t="s">
        <v>256</v>
      </c>
      <c r="C5" s="87"/>
      <c r="D5" s="87"/>
      <c r="E5" s="87"/>
    </row>
    <row r="6" spans="2:6" ht="15.75" x14ac:dyDescent="0.25">
      <c r="B6" s="89"/>
      <c r="C6" s="87"/>
      <c r="D6" s="87"/>
      <c r="E6" s="87"/>
    </row>
    <row r="7" spans="2:6" ht="25.5" x14ac:dyDescent="0.2">
      <c r="B7" s="90" t="s">
        <v>270</v>
      </c>
      <c r="C7" s="90" t="s">
        <v>149</v>
      </c>
      <c r="D7" s="90" t="s">
        <v>154</v>
      </c>
      <c r="E7" s="90" t="s">
        <v>150</v>
      </c>
      <c r="F7" s="91" t="s">
        <v>152</v>
      </c>
    </row>
    <row r="8" spans="2:6" x14ac:dyDescent="0.2">
      <c r="B8" s="92"/>
      <c r="C8" s="92"/>
      <c r="D8" s="115"/>
      <c r="E8" s="132" t="s">
        <v>151</v>
      </c>
      <c r="F8" s="93"/>
    </row>
    <row r="9" spans="2:6" x14ac:dyDescent="0.2">
      <c r="B9" s="94"/>
      <c r="C9" s="219" t="s">
        <v>168</v>
      </c>
      <c r="D9" s="220">
        <v>41395</v>
      </c>
      <c r="E9" s="221" t="s">
        <v>343</v>
      </c>
      <c r="F9" s="222" t="s">
        <v>344</v>
      </c>
    </row>
    <row r="10" spans="2:6" x14ac:dyDescent="0.2">
      <c r="B10" s="94"/>
      <c r="C10" s="219" t="s">
        <v>98</v>
      </c>
      <c r="D10" s="220">
        <v>41395</v>
      </c>
      <c r="E10" s="221" t="s">
        <v>345</v>
      </c>
      <c r="F10" s="222" t="s">
        <v>344</v>
      </c>
    </row>
    <row r="11" spans="2:6" x14ac:dyDescent="0.2">
      <c r="B11" s="94"/>
      <c r="C11" s="219" t="s">
        <v>172</v>
      </c>
      <c r="D11" s="220">
        <v>41395</v>
      </c>
      <c r="E11" s="221" t="s">
        <v>346</v>
      </c>
      <c r="F11" s="222" t="s">
        <v>344</v>
      </c>
    </row>
    <row r="12" spans="2:6" x14ac:dyDescent="0.2">
      <c r="B12" s="94"/>
      <c r="C12" s="219" t="s">
        <v>178</v>
      </c>
      <c r="D12" s="220">
        <v>41395</v>
      </c>
      <c r="E12" s="223"/>
      <c r="F12" s="224"/>
    </row>
    <row r="13" spans="2:6" x14ac:dyDescent="0.2">
      <c r="B13" s="94"/>
      <c r="C13" s="219" t="s">
        <v>175</v>
      </c>
      <c r="D13" s="220">
        <v>41395</v>
      </c>
      <c r="E13" s="221" t="s">
        <v>350</v>
      </c>
      <c r="F13" s="222" t="s">
        <v>344</v>
      </c>
    </row>
    <row r="14" spans="2:6" x14ac:dyDescent="0.2">
      <c r="B14" s="94"/>
      <c r="C14" s="219" t="s">
        <v>182</v>
      </c>
      <c r="D14" s="220">
        <v>41395</v>
      </c>
      <c r="E14" s="223"/>
      <c r="F14" s="224"/>
    </row>
    <row r="15" spans="2:6" x14ac:dyDescent="0.2">
      <c r="B15" s="94"/>
      <c r="C15" s="219" t="s">
        <v>280</v>
      </c>
      <c r="D15" s="220">
        <v>41395</v>
      </c>
      <c r="E15" s="221" t="s">
        <v>347</v>
      </c>
      <c r="F15" s="222" t="s">
        <v>344</v>
      </c>
    </row>
    <row r="16" spans="2:6" x14ac:dyDescent="0.2">
      <c r="B16" s="94"/>
      <c r="C16" s="219" t="s">
        <v>2</v>
      </c>
      <c r="D16" s="220">
        <v>41395</v>
      </c>
      <c r="E16" s="225" t="s">
        <v>343</v>
      </c>
      <c r="F16" s="222" t="s">
        <v>344</v>
      </c>
    </row>
    <row r="17" spans="2:6" x14ac:dyDescent="0.2">
      <c r="B17" s="94"/>
      <c r="C17" s="219" t="s">
        <v>341</v>
      </c>
      <c r="D17" s="220">
        <v>41395</v>
      </c>
      <c r="E17" s="225" t="s">
        <v>349</v>
      </c>
      <c r="F17" s="96"/>
    </row>
    <row r="18" spans="2:6" x14ac:dyDescent="0.2">
      <c r="B18" s="94"/>
      <c r="C18" s="219" t="s">
        <v>342</v>
      </c>
      <c r="D18" s="220">
        <v>41395</v>
      </c>
      <c r="E18" s="225" t="s">
        <v>348</v>
      </c>
      <c r="F18" s="96"/>
    </row>
    <row r="19" spans="2:6" x14ac:dyDescent="0.2">
      <c r="B19" s="94"/>
      <c r="C19" s="219"/>
      <c r="D19" s="220"/>
      <c r="E19" s="94"/>
      <c r="F19" s="96"/>
    </row>
    <row r="20" spans="2:6" x14ac:dyDescent="0.2">
      <c r="B20" s="94"/>
      <c r="C20" s="94"/>
      <c r="D20" s="94"/>
      <c r="E20" s="94"/>
      <c r="F20" s="96"/>
    </row>
    <row r="21" spans="2:6" x14ac:dyDescent="0.2">
      <c r="B21" s="94"/>
      <c r="C21" s="94"/>
      <c r="D21" s="94"/>
      <c r="E21" s="94"/>
      <c r="F21" s="96"/>
    </row>
    <row r="22" spans="2:6" x14ac:dyDescent="0.2">
      <c r="B22" s="94"/>
      <c r="C22" s="94"/>
      <c r="D22" s="94"/>
      <c r="E22" s="94"/>
      <c r="F22" s="96"/>
    </row>
    <row r="23" spans="2:6" x14ac:dyDescent="0.2">
      <c r="B23" s="94"/>
      <c r="C23" s="94"/>
      <c r="D23" s="94"/>
      <c r="E23" s="94"/>
      <c r="F23" s="96"/>
    </row>
    <row r="24" spans="2:6" x14ac:dyDescent="0.2">
      <c r="B24" s="94"/>
      <c r="C24" s="94"/>
      <c r="D24" s="94"/>
      <c r="E24" s="94"/>
      <c r="F24" s="96"/>
    </row>
    <row r="25" spans="2:6" x14ac:dyDescent="0.2">
      <c r="B25" s="94"/>
      <c r="C25" s="94"/>
      <c r="D25" s="94"/>
      <c r="E25" s="94"/>
      <c r="F25" s="96"/>
    </row>
    <row r="26" spans="2:6" x14ac:dyDescent="0.2">
      <c r="B26" s="94"/>
      <c r="C26" s="94"/>
      <c r="D26" s="94"/>
      <c r="E26" s="94"/>
      <c r="F26" s="96"/>
    </row>
  </sheetData>
  <pageMargins left="0.75" right="0.75" top="1" bottom="1" header="0.5" footer="0.5"/>
  <pageSetup paperSize="9" scale="3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54"/>
  <sheetViews>
    <sheetView topLeftCell="A4" workbookViewId="0">
      <selection activeCell="F21" sqref="F21"/>
    </sheetView>
  </sheetViews>
  <sheetFormatPr defaultRowHeight="12.75" x14ac:dyDescent="0.2"/>
  <cols>
    <col min="1" max="1" width="12" style="43" customWidth="1"/>
    <col min="2" max="2" width="31.7109375" style="43" customWidth="1"/>
    <col min="3" max="3" width="22.5703125" style="43" customWidth="1"/>
    <col min="4" max="4" width="27.28515625" style="43" customWidth="1"/>
    <col min="5" max="5" width="32.85546875" style="43" customWidth="1"/>
    <col min="6" max="6" width="21.7109375" style="43" customWidth="1"/>
    <col min="7" max="7" width="24.42578125" style="43" customWidth="1"/>
    <col min="8" max="8" width="45" style="43" customWidth="1"/>
    <col min="9" max="10" width="19.85546875" style="43" customWidth="1"/>
    <col min="11" max="11" width="18.28515625" style="43" customWidth="1"/>
    <col min="12" max="16384" width="9.140625" style="43"/>
  </cols>
  <sheetData>
    <row r="1" spans="2:10" ht="20.25" x14ac:dyDescent="0.3">
      <c r="B1" s="44" t="s">
        <v>198</v>
      </c>
      <c r="D1" s="42"/>
      <c r="E1" s="42"/>
      <c r="F1" s="42"/>
      <c r="G1" s="42"/>
      <c r="H1" s="42"/>
      <c r="I1" s="42"/>
      <c r="J1" s="42"/>
    </row>
    <row r="2" spans="2:10" ht="15" x14ac:dyDescent="0.25">
      <c r="B2" s="165" t="str">
        <f>Tradingname</f>
        <v>Epic Energy South Australia Pty Ltd</v>
      </c>
      <c r="C2" s="166"/>
    </row>
    <row r="3" spans="2:10" ht="18" customHeight="1" x14ac:dyDescent="0.45">
      <c r="B3" s="191" t="s">
        <v>224</v>
      </c>
      <c r="C3" s="192">
        <f>Yearending</f>
        <v>43646</v>
      </c>
      <c r="F3" s="125"/>
    </row>
    <row r="5" spans="2:10" ht="15.75" x14ac:dyDescent="0.25">
      <c r="B5" s="65" t="s">
        <v>258</v>
      </c>
    </row>
    <row r="6" spans="2:10" x14ac:dyDescent="0.2">
      <c r="B6" s="45"/>
      <c r="C6" s="48"/>
      <c r="D6" s="48"/>
      <c r="E6" s="48"/>
      <c r="F6" s="48"/>
      <c r="G6" s="49"/>
      <c r="H6" s="66"/>
      <c r="I6" s="50"/>
      <c r="J6" s="50"/>
    </row>
    <row r="7" spans="2:10" ht="31.5" customHeight="1" x14ac:dyDescent="0.2">
      <c r="B7" s="110" t="s">
        <v>97</v>
      </c>
      <c r="C7" s="53" t="s">
        <v>252</v>
      </c>
      <c r="D7" s="53" t="s">
        <v>199</v>
      </c>
      <c r="E7" s="53" t="s">
        <v>200</v>
      </c>
    </row>
    <row r="8" spans="2:10" ht="13.5" customHeight="1" x14ac:dyDescent="0.2">
      <c r="B8" s="186"/>
      <c r="C8" s="124"/>
      <c r="D8" s="124"/>
      <c r="E8" s="124"/>
    </row>
    <row r="9" spans="2:10" ht="13.5" customHeight="1" x14ac:dyDescent="0.2">
      <c r="B9" s="186"/>
      <c r="C9" s="124"/>
      <c r="D9" s="124"/>
      <c r="E9" s="124"/>
    </row>
    <row r="10" spans="2:10" ht="13.5" customHeight="1" x14ac:dyDescent="0.2">
      <c r="B10" s="186"/>
      <c r="C10" s="124"/>
      <c r="D10" s="124"/>
      <c r="E10" s="124"/>
    </row>
    <row r="11" spans="2:10" ht="13.5" customHeight="1" x14ac:dyDescent="0.2">
      <c r="B11" s="186"/>
      <c r="C11" s="124"/>
      <c r="D11" s="124"/>
      <c r="E11" s="124"/>
    </row>
    <row r="12" spans="2:10" ht="13.5" customHeight="1" x14ac:dyDescent="0.2">
      <c r="B12" s="186"/>
      <c r="C12" s="124"/>
      <c r="D12" s="124"/>
      <c r="E12" s="124"/>
    </row>
    <row r="13" spans="2:10" ht="13.5" customHeight="1" x14ac:dyDescent="0.2">
      <c r="B13" s="186"/>
      <c r="C13" s="124"/>
      <c r="D13" s="124"/>
      <c r="E13" s="124"/>
    </row>
    <row r="14" spans="2:10" ht="13.5" customHeight="1" x14ac:dyDescent="0.2">
      <c r="B14" s="186"/>
      <c r="C14" s="124"/>
      <c r="D14" s="124"/>
      <c r="E14" s="124"/>
    </row>
    <row r="15" spans="2:10" ht="13.5" customHeight="1" x14ac:dyDescent="0.2">
      <c r="B15" s="186"/>
      <c r="C15" s="124"/>
      <c r="D15" s="124"/>
      <c r="E15" s="124"/>
    </row>
    <row r="16" spans="2:10" ht="13.5" customHeight="1" x14ac:dyDescent="0.2">
      <c r="B16" s="186"/>
      <c r="C16" s="124"/>
      <c r="D16" s="124"/>
      <c r="E16" s="124"/>
    </row>
    <row r="17" spans="2:8" ht="13.5" customHeight="1" x14ac:dyDescent="0.2">
      <c r="B17" s="186"/>
      <c r="C17" s="124"/>
      <c r="D17" s="124"/>
      <c r="E17" s="124"/>
    </row>
    <row r="18" spans="2:8" ht="13.5" customHeight="1" x14ac:dyDescent="0.2">
      <c r="B18" s="186"/>
      <c r="C18" s="124"/>
      <c r="D18" s="124"/>
      <c r="E18" s="124"/>
    </row>
    <row r="19" spans="2:8" ht="13.5" customHeight="1" x14ac:dyDescent="0.2">
      <c r="B19" s="186"/>
      <c r="C19" s="124"/>
      <c r="D19" s="124"/>
      <c r="E19" s="124"/>
    </row>
    <row r="20" spans="2:8" ht="13.5" customHeight="1" x14ac:dyDescent="0.2">
      <c r="B20" s="186"/>
      <c r="C20" s="124"/>
      <c r="D20" s="124"/>
      <c r="E20" s="124"/>
    </row>
    <row r="21" spans="2:8" ht="13.5" customHeight="1" x14ac:dyDescent="0.2">
      <c r="B21" s="186"/>
      <c r="C21" s="124"/>
      <c r="D21" s="124"/>
      <c r="E21" s="124"/>
    </row>
    <row r="22" spans="2:8" ht="13.5" customHeight="1" x14ac:dyDescent="0.2">
      <c r="B22" s="186"/>
      <c r="C22" s="124"/>
      <c r="D22" s="124"/>
      <c r="E22" s="124"/>
    </row>
    <row r="25" spans="2:8" ht="15.75" x14ac:dyDescent="0.25">
      <c r="B25" s="65" t="s">
        <v>257</v>
      </c>
    </row>
    <row r="26" spans="2:8" x14ac:dyDescent="0.2">
      <c r="B26" s="45"/>
      <c r="C26" s="48"/>
      <c r="D26" s="48"/>
      <c r="E26" s="48"/>
    </row>
    <row r="27" spans="2:8" ht="36.75" customHeight="1" x14ac:dyDescent="0.2">
      <c r="B27" s="110" t="s">
        <v>97</v>
      </c>
      <c r="C27" s="53" t="s">
        <v>253</v>
      </c>
      <c r="D27" s="53" t="s">
        <v>199</v>
      </c>
      <c r="E27" s="53" t="s">
        <v>200</v>
      </c>
      <c r="F27" s="53" t="s">
        <v>254</v>
      </c>
      <c r="G27" s="53" t="s">
        <v>210</v>
      </c>
      <c r="H27" s="53" t="s">
        <v>211</v>
      </c>
    </row>
    <row r="28" spans="2:8" x14ac:dyDescent="0.2">
      <c r="B28" s="186"/>
      <c r="C28" s="124"/>
      <c r="D28" s="124"/>
      <c r="E28" s="124"/>
      <c r="F28" s="124"/>
      <c r="G28" s="124"/>
      <c r="H28" s="124"/>
    </row>
    <row r="29" spans="2:8" x14ac:dyDescent="0.2">
      <c r="B29" s="186"/>
      <c r="C29" s="124"/>
      <c r="D29" s="124"/>
      <c r="E29" s="124"/>
      <c r="F29" s="124"/>
      <c r="G29" s="124"/>
      <c r="H29" s="124"/>
    </row>
    <row r="30" spans="2:8" x14ac:dyDescent="0.2">
      <c r="B30" s="186"/>
      <c r="C30" s="124"/>
      <c r="D30" s="124"/>
      <c r="E30" s="124"/>
      <c r="F30" s="124"/>
      <c r="G30" s="124"/>
      <c r="H30" s="124"/>
    </row>
    <row r="31" spans="2:8" x14ac:dyDescent="0.2">
      <c r="B31" s="186"/>
      <c r="C31" s="124"/>
      <c r="D31" s="124"/>
      <c r="E31" s="124"/>
      <c r="F31" s="124"/>
      <c r="G31" s="124"/>
      <c r="H31" s="124"/>
    </row>
    <row r="32" spans="2:8" hidden="1" x14ac:dyDescent="0.2">
      <c r="B32" s="186"/>
      <c r="C32" s="124"/>
      <c r="D32" s="124"/>
      <c r="E32" s="124"/>
      <c r="F32" s="124"/>
      <c r="G32" s="124"/>
      <c r="H32" s="124"/>
    </row>
    <row r="33" spans="2:8" hidden="1" x14ac:dyDescent="0.2">
      <c r="B33" s="186"/>
      <c r="C33" s="124"/>
      <c r="D33" s="124"/>
      <c r="E33" s="124"/>
      <c r="F33" s="124"/>
      <c r="G33" s="124"/>
      <c r="H33" s="124"/>
    </row>
    <row r="34" spans="2:8" hidden="1" x14ac:dyDescent="0.2">
      <c r="B34" s="186"/>
      <c r="C34" s="124"/>
      <c r="D34" s="124"/>
      <c r="E34" s="124"/>
      <c r="F34" s="124"/>
      <c r="G34" s="124"/>
      <c r="H34" s="124"/>
    </row>
    <row r="35" spans="2:8" hidden="1" x14ac:dyDescent="0.2">
      <c r="B35" s="186"/>
      <c r="C35" s="124"/>
      <c r="D35" s="124"/>
      <c r="E35" s="124"/>
      <c r="F35" s="124"/>
      <c r="G35" s="124"/>
      <c r="H35" s="124"/>
    </row>
    <row r="36" spans="2:8" hidden="1" x14ac:dyDescent="0.2">
      <c r="B36" s="186"/>
      <c r="C36" s="124"/>
      <c r="D36" s="124"/>
      <c r="E36" s="124"/>
      <c r="F36" s="124"/>
      <c r="G36" s="124"/>
      <c r="H36" s="124"/>
    </row>
    <row r="37" spans="2:8" hidden="1" x14ac:dyDescent="0.2">
      <c r="B37" s="186"/>
      <c r="C37" s="124"/>
      <c r="D37" s="124"/>
      <c r="E37" s="124"/>
      <c r="F37" s="124"/>
      <c r="G37" s="124"/>
      <c r="H37" s="124"/>
    </row>
    <row r="38" spans="2:8" hidden="1" x14ac:dyDescent="0.2">
      <c r="B38" s="186"/>
      <c r="C38" s="124"/>
      <c r="D38" s="124"/>
      <c r="E38" s="124"/>
      <c r="F38" s="124"/>
      <c r="G38" s="124"/>
      <c r="H38" s="124"/>
    </row>
    <row r="39" spans="2:8" hidden="1" x14ac:dyDescent="0.2">
      <c r="B39" s="186"/>
      <c r="C39" s="124"/>
      <c r="D39" s="124"/>
      <c r="E39" s="124"/>
      <c r="F39" s="124"/>
      <c r="G39" s="124"/>
      <c r="H39" s="124"/>
    </row>
    <row r="40" spans="2:8" hidden="1" x14ac:dyDescent="0.2">
      <c r="B40" s="186"/>
      <c r="C40" s="124"/>
      <c r="D40" s="124"/>
      <c r="E40" s="124"/>
      <c r="F40" s="124"/>
      <c r="G40" s="124"/>
      <c r="H40" s="124"/>
    </row>
    <row r="41" spans="2:8" x14ac:dyDescent="0.2">
      <c r="B41" s="186"/>
      <c r="C41" s="124"/>
      <c r="D41" s="124"/>
      <c r="E41" s="124"/>
      <c r="F41" s="124"/>
      <c r="G41" s="124"/>
      <c r="H41" s="124"/>
    </row>
    <row r="42" spans="2:8" x14ac:dyDescent="0.2">
      <c r="B42" s="186"/>
      <c r="C42" s="124"/>
      <c r="D42" s="124"/>
      <c r="E42" s="124"/>
      <c r="F42" s="124"/>
      <c r="G42" s="124"/>
      <c r="H42" s="124"/>
    </row>
    <row r="43" spans="2:8" x14ac:dyDescent="0.2">
      <c r="B43" s="186"/>
      <c r="C43" s="124"/>
      <c r="D43" s="124"/>
      <c r="E43" s="124"/>
      <c r="F43" s="124"/>
      <c r="G43" s="124"/>
      <c r="H43" s="124"/>
    </row>
    <row r="44" spans="2:8" x14ac:dyDescent="0.2">
      <c r="B44" s="186"/>
      <c r="C44" s="124"/>
      <c r="D44" s="124"/>
      <c r="E44" s="124"/>
      <c r="F44" s="124"/>
      <c r="G44" s="124"/>
      <c r="H44" s="124"/>
    </row>
    <row r="45" spans="2:8" x14ac:dyDescent="0.2">
      <c r="B45" s="186"/>
      <c r="C45" s="124"/>
      <c r="D45" s="124"/>
      <c r="E45" s="124"/>
      <c r="F45" s="124"/>
      <c r="G45" s="124"/>
      <c r="H45" s="124"/>
    </row>
    <row r="46" spans="2:8" x14ac:dyDescent="0.2">
      <c r="B46" s="186"/>
      <c r="C46" s="124"/>
      <c r="D46" s="124"/>
      <c r="E46" s="124"/>
      <c r="F46" s="124"/>
      <c r="G46" s="124"/>
      <c r="H46" s="124"/>
    </row>
    <row r="47" spans="2:8" x14ac:dyDescent="0.2">
      <c r="B47" s="186"/>
      <c r="C47" s="124"/>
      <c r="D47" s="124"/>
      <c r="E47" s="124"/>
      <c r="F47" s="124"/>
      <c r="G47" s="124"/>
      <c r="H47" s="124"/>
    </row>
    <row r="48" spans="2:8" x14ac:dyDescent="0.2">
      <c r="B48" s="186"/>
      <c r="C48" s="124"/>
      <c r="D48" s="124"/>
      <c r="E48" s="124"/>
      <c r="F48" s="124"/>
      <c r="G48" s="124"/>
      <c r="H48" s="124"/>
    </row>
    <row r="49" spans="2:8" x14ac:dyDescent="0.2">
      <c r="B49" s="186"/>
      <c r="C49" s="124"/>
      <c r="D49" s="124"/>
      <c r="E49" s="124"/>
      <c r="F49" s="124"/>
      <c r="G49" s="124"/>
      <c r="H49" s="124"/>
    </row>
    <row r="50" spans="2:8" x14ac:dyDescent="0.2">
      <c r="B50" s="186"/>
      <c r="C50" s="124"/>
      <c r="D50" s="124"/>
      <c r="E50" s="124"/>
      <c r="F50" s="124"/>
      <c r="G50" s="124"/>
      <c r="H50" s="124"/>
    </row>
    <row r="51" spans="2:8" x14ac:dyDescent="0.2">
      <c r="B51" s="186"/>
      <c r="C51" s="124"/>
      <c r="D51" s="124"/>
      <c r="E51" s="124"/>
      <c r="F51" s="124"/>
      <c r="G51" s="124"/>
      <c r="H51" s="124"/>
    </row>
    <row r="52" spans="2:8" x14ac:dyDescent="0.2">
      <c r="B52" s="186"/>
      <c r="C52" s="124"/>
      <c r="D52" s="124"/>
      <c r="E52" s="124"/>
      <c r="F52" s="124"/>
      <c r="G52" s="124"/>
      <c r="H52" s="124"/>
    </row>
    <row r="53" spans="2:8" x14ac:dyDescent="0.2">
      <c r="B53" s="186"/>
      <c r="C53" s="124"/>
      <c r="D53" s="124"/>
      <c r="E53" s="124"/>
      <c r="F53" s="124"/>
      <c r="G53" s="124"/>
      <c r="H53" s="124"/>
    </row>
    <row r="54" spans="2:8" x14ac:dyDescent="0.2">
      <c r="B54" s="186"/>
      <c r="C54" s="124"/>
      <c r="D54" s="124"/>
      <c r="E54" s="124"/>
      <c r="F54" s="124"/>
      <c r="G54" s="124"/>
      <c r="H54" s="124"/>
    </row>
  </sheetData>
  <pageMargins left="0.25" right="0.25" top="0.75" bottom="0.75" header="0.3" footer="0.3"/>
  <pageSetup paperSize="9" scale="5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O89"/>
  <sheetViews>
    <sheetView zoomScale="70" zoomScaleNormal="70" workbookViewId="0">
      <selection activeCell="B7" sqref="B7:O78"/>
    </sheetView>
  </sheetViews>
  <sheetFormatPr defaultRowHeight="12.75" x14ac:dyDescent="0.2"/>
  <cols>
    <col min="1" max="1" width="11.42578125" customWidth="1"/>
    <col min="2" max="2" width="32.42578125" customWidth="1"/>
    <col min="3" max="4" width="40.7109375" customWidth="1"/>
    <col min="5" max="15" width="20.7109375" customWidth="1"/>
  </cols>
  <sheetData>
    <row r="1" spans="2:15" ht="20.25" x14ac:dyDescent="0.3">
      <c r="B1" s="98" t="s">
        <v>3</v>
      </c>
    </row>
    <row r="2" spans="2:15" ht="15" x14ac:dyDescent="0.25">
      <c r="B2" s="165" t="str">
        <f>Tradingname</f>
        <v>Epic Energy South Australia Pty Ltd</v>
      </c>
      <c r="C2" s="166"/>
    </row>
    <row r="3" spans="2:15" ht="15" x14ac:dyDescent="0.25">
      <c r="B3" s="167" t="s">
        <v>224</v>
      </c>
      <c r="C3" s="168">
        <f>Yearending</f>
        <v>43646</v>
      </c>
    </row>
    <row r="5" spans="2:15" ht="30" customHeight="1" x14ac:dyDescent="0.25">
      <c r="B5" s="99" t="s">
        <v>259</v>
      </c>
      <c r="I5" s="286" t="s">
        <v>307</v>
      </c>
      <c r="J5" s="286"/>
      <c r="K5" s="286"/>
    </row>
    <row r="7" spans="2:15" ht="45" customHeight="1" x14ac:dyDescent="0.2">
      <c r="B7" s="100" t="s">
        <v>270</v>
      </c>
      <c r="C7" s="101" t="s">
        <v>21</v>
      </c>
      <c r="D7" s="101" t="s">
        <v>0</v>
      </c>
      <c r="E7" s="101" t="s">
        <v>83</v>
      </c>
      <c r="F7" s="101" t="s">
        <v>84</v>
      </c>
      <c r="G7" s="101" t="s">
        <v>194</v>
      </c>
      <c r="H7" s="101" t="s">
        <v>183</v>
      </c>
      <c r="I7" s="101" t="s">
        <v>86</v>
      </c>
      <c r="J7" s="101" t="s">
        <v>193</v>
      </c>
      <c r="K7" s="101" t="s">
        <v>87</v>
      </c>
      <c r="L7" s="101" t="s">
        <v>88</v>
      </c>
      <c r="M7" s="101" t="s">
        <v>305</v>
      </c>
      <c r="N7" s="101" t="s">
        <v>306</v>
      </c>
      <c r="O7" s="53" t="s">
        <v>89</v>
      </c>
    </row>
    <row r="8" spans="2:15" x14ac:dyDescent="0.2">
      <c r="B8" s="102"/>
      <c r="C8" s="64"/>
      <c r="D8" s="64"/>
      <c r="E8" s="64"/>
      <c r="F8" s="64" t="s">
        <v>90</v>
      </c>
      <c r="G8" s="64" t="s">
        <v>226</v>
      </c>
      <c r="H8" s="64" t="s">
        <v>226</v>
      </c>
      <c r="I8" s="64" t="s">
        <v>226</v>
      </c>
      <c r="J8" s="64" t="s">
        <v>226</v>
      </c>
      <c r="K8" s="64" t="s">
        <v>226</v>
      </c>
      <c r="L8" s="64" t="s">
        <v>226</v>
      </c>
      <c r="M8" s="64" t="s">
        <v>226</v>
      </c>
      <c r="N8" s="64" t="s">
        <v>226</v>
      </c>
      <c r="O8" s="64" t="s">
        <v>226</v>
      </c>
    </row>
    <row r="9" spans="2:15" x14ac:dyDescent="0.2">
      <c r="B9" s="104" t="s">
        <v>352</v>
      </c>
      <c r="C9" s="226" t="s">
        <v>168</v>
      </c>
      <c r="D9" s="219" t="s">
        <v>168</v>
      </c>
      <c r="E9" s="227">
        <v>41395</v>
      </c>
      <c r="F9" s="104" t="str">
        <f>'3.1 Pipeline asset useful life'!E9</f>
        <v>30 - 40 years</v>
      </c>
      <c r="G9" s="228"/>
      <c r="H9" s="209">
        <v>289725555</v>
      </c>
      <c r="I9" s="228">
        <v>22370195.109999992</v>
      </c>
      <c r="J9" s="228"/>
      <c r="K9" s="228"/>
      <c r="L9" s="211">
        <f>SUM(H9:K9)</f>
        <v>312095750.11000001</v>
      </c>
      <c r="M9" s="228">
        <v>-51552823</v>
      </c>
      <c r="N9" s="228">
        <v>-63051924.122382008</v>
      </c>
      <c r="O9" s="208">
        <f>L9+N9</f>
        <v>249043825.987618</v>
      </c>
    </row>
    <row r="10" spans="2:15" x14ac:dyDescent="0.2">
      <c r="B10" s="104" t="s">
        <v>352</v>
      </c>
      <c r="C10" s="226" t="s">
        <v>98</v>
      </c>
      <c r="D10" s="219" t="s">
        <v>98</v>
      </c>
      <c r="E10" s="227">
        <v>41395</v>
      </c>
      <c r="F10" s="104" t="str">
        <f>'3.1 Pipeline asset useful life'!E10</f>
        <v>30 - 50 years</v>
      </c>
      <c r="G10" s="228"/>
      <c r="H10" s="228">
        <v>64787250</v>
      </c>
      <c r="I10" s="228">
        <v>19017649.360000011</v>
      </c>
      <c r="J10" s="228"/>
      <c r="K10" s="228"/>
      <c r="L10" s="211">
        <f>SUM(H10:K10)</f>
        <v>83804899.360000014</v>
      </c>
      <c r="M10" s="228">
        <v>-13171311</v>
      </c>
      <c r="N10" s="228">
        <v>-15732732.048641415</v>
      </c>
      <c r="O10" s="208">
        <f t="shared" ref="O10:O15" si="0">L10+N10</f>
        <v>68072167.311358601</v>
      </c>
    </row>
    <row r="11" spans="2:15" x14ac:dyDescent="0.2">
      <c r="B11" s="104" t="s">
        <v>352</v>
      </c>
      <c r="C11" s="226" t="s">
        <v>172</v>
      </c>
      <c r="D11" s="219" t="s">
        <v>172</v>
      </c>
      <c r="E11" s="227">
        <v>41395</v>
      </c>
      <c r="F11" s="104" t="str">
        <f>'3.1 Pipeline asset useful life'!E11</f>
        <v>10 - 40 years</v>
      </c>
      <c r="G11" s="228"/>
      <c r="H11" s="228">
        <v>11155446</v>
      </c>
      <c r="I11" s="228">
        <v>20281114.299999997</v>
      </c>
      <c r="J11" s="228"/>
      <c r="K11" s="228"/>
      <c r="L11" s="211">
        <f>SUM(H11:K11)</f>
        <v>31436560.299999997</v>
      </c>
      <c r="M11" s="228">
        <v>-14917360</v>
      </c>
      <c r="N11" s="228">
        <v>-17339534.132760208</v>
      </c>
      <c r="O11" s="208">
        <f t="shared" si="0"/>
        <v>14097026.167239789</v>
      </c>
    </row>
    <row r="12" spans="2:15" x14ac:dyDescent="0.2">
      <c r="B12" s="104" t="s">
        <v>352</v>
      </c>
      <c r="C12" s="226" t="s">
        <v>178</v>
      </c>
      <c r="D12" s="219" t="s">
        <v>178</v>
      </c>
      <c r="E12" s="227">
        <v>41395</v>
      </c>
      <c r="F12" s="104"/>
      <c r="G12" s="228"/>
      <c r="H12" s="228">
        <v>2065746</v>
      </c>
      <c r="I12" s="228">
        <v>0</v>
      </c>
      <c r="J12" s="228"/>
      <c r="K12" s="228"/>
      <c r="L12" s="211">
        <f>SUM(H12:K12)</f>
        <v>2065746</v>
      </c>
      <c r="M12" s="228"/>
      <c r="N12" s="228">
        <v>0</v>
      </c>
      <c r="O12" s="208">
        <f t="shared" si="0"/>
        <v>2065746</v>
      </c>
    </row>
    <row r="13" spans="2:15" x14ac:dyDescent="0.2">
      <c r="B13" s="104" t="s">
        <v>352</v>
      </c>
      <c r="C13" s="226" t="s">
        <v>175</v>
      </c>
      <c r="D13" s="219" t="s">
        <v>175</v>
      </c>
      <c r="E13" s="227">
        <v>41395</v>
      </c>
      <c r="F13" s="104" t="str">
        <f>'3.1 Pipeline asset useful life'!E13</f>
        <v>10 - 20 years</v>
      </c>
      <c r="G13" s="228"/>
      <c r="H13" s="228">
        <v>996586</v>
      </c>
      <c r="I13" s="228">
        <v>533821.5</v>
      </c>
      <c r="J13" s="228"/>
      <c r="K13" s="228"/>
      <c r="L13" s="211">
        <f t="shared" ref="L13:L41" si="1">SUM(H13:K13)</f>
        <v>1530407.5</v>
      </c>
      <c r="M13" s="228">
        <v>-672340</v>
      </c>
      <c r="N13" s="228">
        <v>-810962.41658950248</v>
      </c>
      <c r="O13" s="208">
        <f t="shared" si="0"/>
        <v>719445.08341049752</v>
      </c>
    </row>
    <row r="14" spans="2:15" x14ac:dyDescent="0.2">
      <c r="B14" s="104" t="s">
        <v>352</v>
      </c>
      <c r="C14" s="226" t="s">
        <v>182</v>
      </c>
      <c r="D14" s="219" t="s">
        <v>182</v>
      </c>
      <c r="E14" s="227">
        <v>41395</v>
      </c>
      <c r="F14" s="104"/>
      <c r="G14" s="228"/>
      <c r="H14" s="228">
        <v>2228743</v>
      </c>
      <c r="I14" s="228">
        <v>0</v>
      </c>
      <c r="J14" s="228"/>
      <c r="K14" s="228"/>
      <c r="L14" s="211">
        <f t="shared" si="1"/>
        <v>2228743</v>
      </c>
      <c r="M14" s="228"/>
      <c r="N14" s="228">
        <v>0</v>
      </c>
      <c r="O14" s="208">
        <f t="shared" si="0"/>
        <v>2228743</v>
      </c>
    </row>
    <row r="15" spans="2:15" x14ac:dyDescent="0.2">
      <c r="B15" s="104" t="s">
        <v>352</v>
      </c>
      <c r="C15" s="226" t="s">
        <v>180</v>
      </c>
      <c r="D15" s="219" t="s">
        <v>280</v>
      </c>
      <c r="E15" s="227">
        <v>41395</v>
      </c>
      <c r="F15" s="104" t="str">
        <f>'3.1 Pipeline asset useful life'!E15</f>
        <v>3 - 10 years</v>
      </c>
      <c r="G15" s="228"/>
      <c r="H15" s="228">
        <v>5508724</v>
      </c>
      <c r="I15" s="228">
        <v>4513642.790000001</v>
      </c>
      <c r="J15" s="228"/>
      <c r="K15" s="228"/>
      <c r="L15" s="211">
        <f t="shared" si="1"/>
        <v>10022366.790000001</v>
      </c>
      <c r="M15" s="228">
        <v>-3074550</v>
      </c>
      <c r="N15" s="228">
        <v>-3811264.0089997314</v>
      </c>
      <c r="O15" s="208">
        <f t="shared" si="0"/>
        <v>6211102.7810002696</v>
      </c>
    </row>
    <row r="16" spans="2:15" x14ac:dyDescent="0.2">
      <c r="B16" s="104"/>
      <c r="C16" s="104"/>
      <c r="D16" s="104"/>
      <c r="E16" s="104"/>
      <c r="F16" s="104"/>
      <c r="G16" s="228"/>
      <c r="H16" s="228"/>
      <c r="I16" s="228"/>
      <c r="J16" s="228"/>
      <c r="K16" s="228"/>
      <c r="L16" s="211">
        <f t="shared" si="1"/>
        <v>0</v>
      </c>
      <c r="M16" s="228"/>
      <c r="N16" s="228"/>
      <c r="O16" s="208">
        <f t="shared" ref="O16:O36" si="2">SUM(L16:N16)</f>
        <v>0</v>
      </c>
    </row>
    <row r="17" spans="2:15" x14ac:dyDescent="0.2">
      <c r="B17" s="104"/>
      <c r="C17" s="104"/>
      <c r="D17" s="104"/>
      <c r="E17" s="104"/>
      <c r="F17" s="104"/>
      <c r="G17" s="228"/>
      <c r="H17" s="228"/>
      <c r="I17" s="228"/>
      <c r="J17" s="228"/>
      <c r="K17" s="228"/>
      <c r="L17" s="211">
        <f t="shared" si="1"/>
        <v>0</v>
      </c>
      <c r="M17" s="228"/>
      <c r="N17" s="228"/>
      <c r="O17" s="208">
        <f t="shared" si="2"/>
        <v>0</v>
      </c>
    </row>
    <row r="18" spans="2:15" x14ac:dyDescent="0.2">
      <c r="B18" s="104"/>
      <c r="C18" s="104"/>
      <c r="D18" s="104"/>
      <c r="E18" s="104"/>
      <c r="F18" s="104"/>
      <c r="G18" s="228"/>
      <c r="H18" s="228"/>
      <c r="I18" s="228"/>
      <c r="J18" s="228"/>
      <c r="K18" s="228"/>
      <c r="L18" s="211">
        <f t="shared" si="1"/>
        <v>0</v>
      </c>
      <c r="M18" s="228"/>
      <c r="N18" s="228"/>
      <c r="O18" s="208">
        <f t="shared" si="2"/>
        <v>0</v>
      </c>
    </row>
    <row r="19" spans="2:15" x14ac:dyDescent="0.2">
      <c r="B19" s="104"/>
      <c r="C19" s="104"/>
      <c r="D19" s="104"/>
      <c r="E19" s="104"/>
      <c r="F19" s="104"/>
      <c r="G19" s="228"/>
      <c r="H19" s="228"/>
      <c r="I19" s="228"/>
      <c r="J19" s="228"/>
      <c r="K19" s="228"/>
      <c r="L19" s="211">
        <f t="shared" si="1"/>
        <v>0</v>
      </c>
      <c r="M19" s="228"/>
      <c r="N19" s="228"/>
      <c r="O19" s="208">
        <f t="shared" si="2"/>
        <v>0</v>
      </c>
    </row>
    <row r="20" spans="2:15" x14ac:dyDescent="0.2">
      <c r="B20" s="104"/>
      <c r="C20" s="104"/>
      <c r="D20" s="104"/>
      <c r="E20" s="104"/>
      <c r="F20" s="104"/>
      <c r="G20" s="228"/>
      <c r="H20" s="228"/>
      <c r="I20" s="228"/>
      <c r="J20" s="228"/>
      <c r="K20" s="228"/>
      <c r="L20" s="211">
        <f t="shared" si="1"/>
        <v>0</v>
      </c>
      <c r="M20" s="228"/>
      <c r="N20" s="228"/>
      <c r="O20" s="208">
        <f t="shared" si="2"/>
        <v>0</v>
      </c>
    </row>
    <row r="21" spans="2:15" x14ac:dyDescent="0.2">
      <c r="B21" s="104"/>
      <c r="C21" s="104"/>
      <c r="D21" s="104"/>
      <c r="E21" s="104"/>
      <c r="F21" s="104"/>
      <c r="G21" s="228"/>
      <c r="H21" s="228"/>
      <c r="I21" s="228"/>
      <c r="J21" s="228"/>
      <c r="K21" s="228"/>
      <c r="L21" s="211">
        <f t="shared" si="1"/>
        <v>0</v>
      </c>
      <c r="M21" s="228"/>
      <c r="N21" s="228"/>
      <c r="O21" s="208">
        <f t="shared" si="2"/>
        <v>0</v>
      </c>
    </row>
    <row r="22" spans="2:15" x14ac:dyDescent="0.2">
      <c r="B22" s="104"/>
      <c r="C22" s="104"/>
      <c r="D22" s="104"/>
      <c r="E22" s="104"/>
      <c r="F22" s="104"/>
      <c r="G22" s="228"/>
      <c r="H22" s="228"/>
      <c r="I22" s="228"/>
      <c r="J22" s="228"/>
      <c r="K22" s="228"/>
      <c r="L22" s="211">
        <f t="shared" si="1"/>
        <v>0</v>
      </c>
      <c r="M22" s="228"/>
      <c r="N22" s="228"/>
      <c r="O22" s="208">
        <f t="shared" si="2"/>
        <v>0</v>
      </c>
    </row>
    <row r="23" spans="2:15" x14ac:dyDescent="0.2">
      <c r="B23" s="104"/>
      <c r="C23" s="104"/>
      <c r="D23" s="104"/>
      <c r="E23" s="104"/>
      <c r="F23" s="104"/>
      <c r="G23" s="228"/>
      <c r="H23" s="228"/>
      <c r="I23" s="228"/>
      <c r="J23" s="228"/>
      <c r="K23" s="228"/>
      <c r="L23" s="211">
        <f t="shared" si="1"/>
        <v>0</v>
      </c>
      <c r="M23" s="228"/>
      <c r="N23" s="228"/>
      <c r="O23" s="208">
        <f t="shared" si="2"/>
        <v>0</v>
      </c>
    </row>
    <row r="24" spans="2:15" x14ac:dyDescent="0.2">
      <c r="B24" s="104"/>
      <c r="C24" s="104"/>
      <c r="D24" s="104"/>
      <c r="E24" s="104"/>
      <c r="F24" s="104"/>
      <c r="G24" s="228"/>
      <c r="H24" s="228"/>
      <c r="I24" s="228"/>
      <c r="J24" s="228"/>
      <c r="K24" s="228"/>
      <c r="L24" s="211">
        <f t="shared" si="1"/>
        <v>0</v>
      </c>
      <c r="M24" s="228"/>
      <c r="N24" s="228"/>
      <c r="O24" s="208">
        <f t="shared" si="2"/>
        <v>0</v>
      </c>
    </row>
    <row r="25" spans="2:15" x14ac:dyDescent="0.2">
      <c r="B25" s="104"/>
      <c r="C25" s="104"/>
      <c r="D25" s="104"/>
      <c r="E25" s="104"/>
      <c r="F25" s="104"/>
      <c r="G25" s="228"/>
      <c r="H25" s="228"/>
      <c r="I25" s="228"/>
      <c r="J25" s="228"/>
      <c r="K25" s="228"/>
      <c r="L25" s="211">
        <f t="shared" si="1"/>
        <v>0</v>
      </c>
      <c r="M25" s="228"/>
      <c r="N25" s="228"/>
      <c r="O25" s="208">
        <f t="shared" si="2"/>
        <v>0</v>
      </c>
    </row>
    <row r="26" spans="2:15" x14ac:dyDescent="0.2">
      <c r="B26" s="104"/>
      <c r="C26" s="104"/>
      <c r="D26" s="104"/>
      <c r="E26" s="104"/>
      <c r="F26" s="104"/>
      <c r="G26" s="228"/>
      <c r="H26" s="228"/>
      <c r="I26" s="228"/>
      <c r="J26" s="228"/>
      <c r="K26" s="228"/>
      <c r="L26" s="211">
        <f t="shared" si="1"/>
        <v>0</v>
      </c>
      <c r="M26" s="228"/>
      <c r="N26" s="228"/>
      <c r="O26" s="208">
        <f t="shared" si="2"/>
        <v>0</v>
      </c>
    </row>
    <row r="27" spans="2:15" x14ac:dyDescent="0.2">
      <c r="B27" s="104"/>
      <c r="C27" s="104"/>
      <c r="D27" s="104"/>
      <c r="E27" s="104"/>
      <c r="F27" s="104"/>
      <c r="G27" s="228"/>
      <c r="H27" s="228"/>
      <c r="I27" s="228"/>
      <c r="J27" s="228"/>
      <c r="K27" s="228"/>
      <c r="L27" s="211">
        <f t="shared" si="1"/>
        <v>0</v>
      </c>
      <c r="M27" s="228"/>
      <c r="N27" s="228"/>
      <c r="O27" s="208">
        <f t="shared" si="2"/>
        <v>0</v>
      </c>
    </row>
    <row r="28" spans="2:15" x14ac:dyDescent="0.2">
      <c r="B28" s="104"/>
      <c r="C28" s="104"/>
      <c r="D28" s="104"/>
      <c r="E28" s="104"/>
      <c r="F28" s="104"/>
      <c r="G28" s="228"/>
      <c r="H28" s="228"/>
      <c r="I28" s="228"/>
      <c r="J28" s="228"/>
      <c r="K28" s="228"/>
      <c r="L28" s="211">
        <f t="shared" si="1"/>
        <v>0</v>
      </c>
      <c r="M28" s="228"/>
      <c r="N28" s="228"/>
      <c r="O28" s="208">
        <f t="shared" si="2"/>
        <v>0</v>
      </c>
    </row>
    <row r="29" spans="2:15" x14ac:dyDescent="0.2">
      <c r="B29" s="104"/>
      <c r="C29" s="104"/>
      <c r="D29" s="104"/>
      <c r="E29" s="104"/>
      <c r="F29" s="104"/>
      <c r="G29" s="228"/>
      <c r="H29" s="228"/>
      <c r="I29" s="228"/>
      <c r="J29" s="228"/>
      <c r="K29" s="228"/>
      <c r="L29" s="211">
        <f t="shared" si="1"/>
        <v>0</v>
      </c>
      <c r="M29" s="228"/>
      <c r="N29" s="228"/>
      <c r="O29" s="208">
        <f t="shared" si="2"/>
        <v>0</v>
      </c>
    </row>
    <row r="30" spans="2:15" x14ac:dyDescent="0.2">
      <c r="B30" s="104"/>
      <c r="C30" s="104"/>
      <c r="D30" s="104"/>
      <c r="E30" s="104"/>
      <c r="F30" s="104"/>
      <c r="G30" s="228"/>
      <c r="H30" s="228"/>
      <c r="I30" s="228"/>
      <c r="J30" s="228"/>
      <c r="K30" s="228"/>
      <c r="L30" s="211">
        <f t="shared" si="1"/>
        <v>0</v>
      </c>
      <c r="M30" s="228"/>
      <c r="N30" s="228"/>
      <c r="O30" s="208">
        <f t="shared" si="2"/>
        <v>0</v>
      </c>
    </row>
    <row r="31" spans="2:15" x14ac:dyDescent="0.2">
      <c r="B31" s="104"/>
      <c r="C31" s="104"/>
      <c r="D31" s="104"/>
      <c r="E31" s="104"/>
      <c r="F31" s="104"/>
      <c r="G31" s="228"/>
      <c r="H31" s="228"/>
      <c r="I31" s="228"/>
      <c r="J31" s="228"/>
      <c r="K31" s="228"/>
      <c r="L31" s="211">
        <f t="shared" si="1"/>
        <v>0</v>
      </c>
      <c r="M31" s="228"/>
      <c r="N31" s="228"/>
      <c r="O31" s="208">
        <f t="shared" si="2"/>
        <v>0</v>
      </c>
    </row>
    <row r="32" spans="2:15" x14ac:dyDescent="0.2">
      <c r="B32" s="104"/>
      <c r="C32" s="104"/>
      <c r="D32" s="104"/>
      <c r="E32" s="104"/>
      <c r="F32" s="104"/>
      <c r="G32" s="228"/>
      <c r="H32" s="228"/>
      <c r="I32" s="228"/>
      <c r="J32" s="228"/>
      <c r="K32" s="228"/>
      <c r="L32" s="211">
        <f t="shared" si="1"/>
        <v>0</v>
      </c>
      <c r="M32" s="228"/>
      <c r="N32" s="228"/>
      <c r="O32" s="208">
        <f t="shared" si="2"/>
        <v>0</v>
      </c>
    </row>
    <row r="33" spans="2:15" x14ac:dyDescent="0.2">
      <c r="B33" s="104"/>
      <c r="C33" s="104"/>
      <c r="D33" s="104"/>
      <c r="E33" s="104"/>
      <c r="F33" s="104"/>
      <c r="G33" s="228"/>
      <c r="H33" s="228"/>
      <c r="I33" s="228"/>
      <c r="J33" s="228"/>
      <c r="K33" s="228"/>
      <c r="L33" s="211">
        <f t="shared" si="1"/>
        <v>0</v>
      </c>
      <c r="M33" s="228"/>
      <c r="N33" s="228"/>
      <c r="O33" s="208">
        <f t="shared" si="2"/>
        <v>0</v>
      </c>
    </row>
    <row r="34" spans="2:15" x14ac:dyDescent="0.2">
      <c r="B34" s="104"/>
      <c r="C34" s="104"/>
      <c r="D34" s="104"/>
      <c r="E34" s="104"/>
      <c r="F34" s="104"/>
      <c r="G34" s="228"/>
      <c r="H34" s="228"/>
      <c r="I34" s="228"/>
      <c r="J34" s="228"/>
      <c r="K34" s="228"/>
      <c r="L34" s="211">
        <f t="shared" si="1"/>
        <v>0</v>
      </c>
      <c r="M34" s="228"/>
      <c r="N34" s="228"/>
      <c r="O34" s="208">
        <f t="shared" si="2"/>
        <v>0</v>
      </c>
    </row>
    <row r="35" spans="2:15" x14ac:dyDescent="0.2">
      <c r="B35" s="104"/>
      <c r="C35" s="104"/>
      <c r="D35" s="104"/>
      <c r="E35" s="104"/>
      <c r="F35" s="104"/>
      <c r="G35" s="228"/>
      <c r="H35" s="228"/>
      <c r="I35" s="228"/>
      <c r="J35" s="228"/>
      <c r="K35" s="228"/>
      <c r="L35" s="211">
        <f t="shared" si="1"/>
        <v>0</v>
      </c>
      <c r="M35" s="228"/>
      <c r="N35" s="228"/>
      <c r="O35" s="208">
        <f t="shared" si="2"/>
        <v>0</v>
      </c>
    </row>
    <row r="36" spans="2:15" x14ac:dyDescent="0.2">
      <c r="B36" s="104"/>
      <c r="C36" s="104"/>
      <c r="D36" s="104"/>
      <c r="E36" s="104"/>
      <c r="F36" s="104"/>
      <c r="G36" s="228"/>
      <c r="H36" s="228"/>
      <c r="I36" s="228"/>
      <c r="J36" s="228"/>
      <c r="K36" s="228"/>
      <c r="L36" s="211">
        <f t="shared" si="1"/>
        <v>0</v>
      </c>
      <c r="M36" s="228"/>
      <c r="N36" s="228"/>
      <c r="O36" s="208">
        <f t="shared" si="2"/>
        <v>0</v>
      </c>
    </row>
    <row r="37" spans="2:15" x14ac:dyDescent="0.2">
      <c r="B37" s="104"/>
      <c r="C37" s="104"/>
      <c r="D37" s="104"/>
      <c r="E37" s="104"/>
      <c r="F37" s="104"/>
      <c r="G37" s="228"/>
      <c r="H37" s="228"/>
      <c r="I37" s="228"/>
      <c r="J37" s="228"/>
      <c r="K37" s="228"/>
      <c r="L37" s="211">
        <f t="shared" si="1"/>
        <v>0</v>
      </c>
      <c r="M37" s="228"/>
      <c r="N37" s="228"/>
      <c r="O37" s="208">
        <f t="shared" ref="O37:O52" si="3">SUM(L37:N37)</f>
        <v>0</v>
      </c>
    </row>
    <row r="38" spans="2:15" x14ac:dyDescent="0.2">
      <c r="B38" s="104"/>
      <c r="C38" s="104"/>
      <c r="D38" s="104"/>
      <c r="E38" s="104"/>
      <c r="F38" s="104"/>
      <c r="G38" s="228"/>
      <c r="H38" s="228"/>
      <c r="I38" s="228"/>
      <c r="J38" s="228"/>
      <c r="K38" s="228"/>
      <c r="L38" s="211">
        <f t="shared" si="1"/>
        <v>0</v>
      </c>
      <c r="M38" s="228"/>
      <c r="N38" s="228"/>
      <c r="O38" s="208">
        <f t="shared" si="3"/>
        <v>0</v>
      </c>
    </row>
    <row r="39" spans="2:15" x14ac:dyDescent="0.2">
      <c r="B39" s="104"/>
      <c r="C39" s="104"/>
      <c r="D39" s="104"/>
      <c r="E39" s="104"/>
      <c r="F39" s="104"/>
      <c r="G39" s="228"/>
      <c r="H39" s="228"/>
      <c r="I39" s="228"/>
      <c r="J39" s="228"/>
      <c r="K39" s="228"/>
      <c r="L39" s="211">
        <f t="shared" si="1"/>
        <v>0</v>
      </c>
      <c r="M39" s="228"/>
      <c r="N39" s="228"/>
      <c r="O39" s="208">
        <f t="shared" si="3"/>
        <v>0</v>
      </c>
    </row>
    <row r="40" spans="2:15" x14ac:dyDescent="0.2">
      <c r="B40" s="104"/>
      <c r="C40" s="104"/>
      <c r="D40" s="104"/>
      <c r="E40" s="104"/>
      <c r="F40" s="104"/>
      <c r="G40" s="228"/>
      <c r="H40" s="228"/>
      <c r="I40" s="228"/>
      <c r="J40" s="228"/>
      <c r="K40" s="228"/>
      <c r="L40" s="211">
        <f t="shared" si="1"/>
        <v>0</v>
      </c>
      <c r="M40" s="228"/>
      <c r="N40" s="228"/>
      <c r="O40" s="208">
        <f t="shared" si="3"/>
        <v>0</v>
      </c>
    </row>
    <row r="41" spans="2:15" x14ac:dyDescent="0.2">
      <c r="B41" s="104"/>
      <c r="C41" s="104"/>
      <c r="D41" s="104"/>
      <c r="E41" s="104"/>
      <c r="F41" s="104"/>
      <c r="G41" s="228"/>
      <c r="H41" s="228"/>
      <c r="I41" s="228"/>
      <c r="J41" s="228"/>
      <c r="K41" s="228"/>
      <c r="L41" s="211">
        <f t="shared" si="1"/>
        <v>0</v>
      </c>
      <c r="M41" s="228"/>
      <c r="N41" s="228"/>
      <c r="O41" s="208">
        <f t="shared" si="3"/>
        <v>0</v>
      </c>
    </row>
    <row r="42" spans="2:15" x14ac:dyDescent="0.2">
      <c r="B42" s="104"/>
      <c r="C42" s="104"/>
      <c r="D42" s="104"/>
      <c r="E42" s="104"/>
      <c r="F42" s="104"/>
      <c r="G42" s="228"/>
      <c r="H42" s="228"/>
      <c r="I42" s="228"/>
      <c r="J42" s="228"/>
      <c r="K42" s="228"/>
      <c r="L42" s="211">
        <f t="shared" ref="L42:L52" si="4">SUM(H42:K42)</f>
        <v>0</v>
      </c>
      <c r="M42" s="228"/>
      <c r="N42" s="228"/>
      <c r="O42" s="208">
        <f t="shared" si="3"/>
        <v>0</v>
      </c>
    </row>
    <row r="43" spans="2:15" x14ac:dyDescent="0.2">
      <c r="B43" s="104"/>
      <c r="C43" s="104"/>
      <c r="D43" s="104"/>
      <c r="E43" s="104"/>
      <c r="F43" s="104"/>
      <c r="G43" s="228"/>
      <c r="H43" s="228"/>
      <c r="I43" s="228"/>
      <c r="J43" s="228"/>
      <c r="K43" s="228"/>
      <c r="L43" s="211">
        <f t="shared" si="4"/>
        <v>0</v>
      </c>
      <c r="M43" s="228"/>
      <c r="N43" s="228"/>
      <c r="O43" s="208">
        <f t="shared" si="3"/>
        <v>0</v>
      </c>
    </row>
    <row r="44" spans="2:15" x14ac:dyDescent="0.2">
      <c r="B44" s="104"/>
      <c r="C44" s="104"/>
      <c r="D44" s="104"/>
      <c r="E44" s="104"/>
      <c r="F44" s="104"/>
      <c r="G44" s="228"/>
      <c r="H44" s="228"/>
      <c r="I44" s="228"/>
      <c r="J44" s="228"/>
      <c r="K44" s="228"/>
      <c r="L44" s="211">
        <f t="shared" si="4"/>
        <v>0</v>
      </c>
      <c r="M44" s="228"/>
      <c r="N44" s="228"/>
      <c r="O44" s="208">
        <f t="shared" si="3"/>
        <v>0</v>
      </c>
    </row>
    <row r="45" spans="2:15" x14ac:dyDescent="0.2">
      <c r="B45" s="104"/>
      <c r="C45" s="104"/>
      <c r="D45" s="104"/>
      <c r="E45" s="104"/>
      <c r="F45" s="104"/>
      <c r="G45" s="228"/>
      <c r="H45" s="228"/>
      <c r="I45" s="228"/>
      <c r="J45" s="228"/>
      <c r="K45" s="228"/>
      <c r="L45" s="211">
        <f t="shared" si="4"/>
        <v>0</v>
      </c>
      <c r="M45" s="228"/>
      <c r="N45" s="228"/>
      <c r="O45" s="208">
        <f t="shared" si="3"/>
        <v>0</v>
      </c>
    </row>
    <row r="46" spans="2:15" x14ac:dyDescent="0.2">
      <c r="B46" s="104"/>
      <c r="C46" s="104"/>
      <c r="D46" s="104"/>
      <c r="E46" s="104"/>
      <c r="F46" s="104"/>
      <c r="G46" s="228"/>
      <c r="H46" s="228"/>
      <c r="I46" s="228"/>
      <c r="J46" s="228"/>
      <c r="K46" s="228"/>
      <c r="L46" s="211">
        <f t="shared" si="4"/>
        <v>0</v>
      </c>
      <c r="M46" s="228"/>
      <c r="N46" s="228"/>
      <c r="O46" s="208">
        <f t="shared" si="3"/>
        <v>0</v>
      </c>
    </row>
    <row r="47" spans="2:15" x14ac:dyDescent="0.2">
      <c r="B47" s="104"/>
      <c r="C47" s="104"/>
      <c r="D47" s="104"/>
      <c r="E47" s="104"/>
      <c r="F47" s="104"/>
      <c r="G47" s="228"/>
      <c r="H47" s="228"/>
      <c r="I47" s="228"/>
      <c r="J47" s="228"/>
      <c r="K47" s="228"/>
      <c r="L47" s="211">
        <f t="shared" si="4"/>
        <v>0</v>
      </c>
      <c r="M47" s="228"/>
      <c r="N47" s="228"/>
      <c r="O47" s="208">
        <f t="shared" si="3"/>
        <v>0</v>
      </c>
    </row>
    <row r="48" spans="2:15" x14ac:dyDescent="0.2">
      <c r="B48" s="104"/>
      <c r="C48" s="104"/>
      <c r="D48" s="104"/>
      <c r="E48" s="104"/>
      <c r="F48" s="104"/>
      <c r="G48" s="228"/>
      <c r="H48" s="228"/>
      <c r="I48" s="228"/>
      <c r="J48" s="228"/>
      <c r="K48" s="228"/>
      <c r="L48" s="211">
        <f t="shared" si="4"/>
        <v>0</v>
      </c>
      <c r="M48" s="228"/>
      <c r="N48" s="228"/>
      <c r="O48" s="208">
        <f t="shared" si="3"/>
        <v>0</v>
      </c>
    </row>
    <row r="49" spans="2:15" x14ac:dyDescent="0.2">
      <c r="B49" s="104"/>
      <c r="C49" s="104"/>
      <c r="D49" s="104"/>
      <c r="E49" s="104"/>
      <c r="F49" s="104"/>
      <c r="G49" s="228"/>
      <c r="H49" s="228"/>
      <c r="I49" s="228"/>
      <c r="J49" s="228"/>
      <c r="K49" s="228"/>
      <c r="L49" s="211">
        <f t="shared" si="4"/>
        <v>0</v>
      </c>
      <c r="M49" s="228"/>
      <c r="N49" s="228"/>
      <c r="O49" s="208">
        <f t="shared" si="3"/>
        <v>0</v>
      </c>
    </row>
    <row r="50" spans="2:15" x14ac:dyDescent="0.2">
      <c r="B50" s="104"/>
      <c r="C50" s="104"/>
      <c r="D50" s="104"/>
      <c r="E50" s="104"/>
      <c r="F50" s="104"/>
      <c r="G50" s="228"/>
      <c r="H50" s="228"/>
      <c r="I50" s="228"/>
      <c r="J50" s="228"/>
      <c r="K50" s="228"/>
      <c r="L50" s="211">
        <f t="shared" si="4"/>
        <v>0</v>
      </c>
      <c r="M50" s="228"/>
      <c r="N50" s="228"/>
      <c r="O50" s="208">
        <f t="shared" si="3"/>
        <v>0</v>
      </c>
    </row>
    <row r="51" spans="2:15" x14ac:dyDescent="0.2">
      <c r="B51" s="104"/>
      <c r="C51" s="104"/>
      <c r="D51" s="104"/>
      <c r="E51" s="104"/>
      <c r="F51" s="104"/>
      <c r="G51" s="228"/>
      <c r="H51" s="228"/>
      <c r="I51" s="228"/>
      <c r="J51" s="228"/>
      <c r="K51" s="228"/>
      <c r="L51" s="211">
        <f t="shared" si="4"/>
        <v>0</v>
      </c>
      <c r="M51" s="228"/>
      <c r="N51" s="228"/>
      <c r="O51" s="208">
        <f t="shared" si="3"/>
        <v>0</v>
      </c>
    </row>
    <row r="52" spans="2:15" x14ac:dyDescent="0.2">
      <c r="B52" s="104"/>
      <c r="C52" s="104"/>
      <c r="D52" s="104"/>
      <c r="E52" s="104"/>
      <c r="F52" s="104"/>
      <c r="G52" s="104"/>
      <c r="H52" s="104"/>
      <c r="I52" s="104"/>
      <c r="J52" s="104"/>
      <c r="K52" s="104"/>
      <c r="L52" s="148">
        <f t="shared" si="4"/>
        <v>0</v>
      </c>
      <c r="M52" s="104"/>
      <c r="N52" s="104"/>
      <c r="O52" s="123">
        <f t="shared" si="3"/>
        <v>0</v>
      </c>
    </row>
    <row r="53" spans="2:15" x14ac:dyDescent="0.2">
      <c r="B53" s="106"/>
      <c r="C53" s="105"/>
      <c r="D53" s="105" t="s">
        <v>91</v>
      </c>
      <c r="E53" s="108"/>
      <c r="F53" s="108"/>
      <c r="G53" s="108"/>
      <c r="H53" s="122">
        <f t="shared" ref="H53:O53" si="5">SUM(H9:H52)</f>
        <v>376468050</v>
      </c>
      <c r="I53" s="122">
        <f t="shared" si="5"/>
        <v>66716423.059999995</v>
      </c>
      <c r="J53" s="122">
        <f t="shared" si="5"/>
        <v>0</v>
      </c>
      <c r="K53" s="122">
        <f t="shared" si="5"/>
        <v>0</v>
      </c>
      <c r="L53" s="122">
        <f t="shared" si="5"/>
        <v>443184473.06000006</v>
      </c>
      <c r="M53" s="122">
        <f t="shared" si="5"/>
        <v>-83388384</v>
      </c>
      <c r="N53" s="122">
        <f t="shared" si="5"/>
        <v>-100746416.72937287</v>
      </c>
      <c r="O53" s="122">
        <f t="shared" si="5"/>
        <v>342438056.33062714</v>
      </c>
    </row>
    <row r="56" spans="2:15" ht="15.75" x14ac:dyDescent="0.25">
      <c r="B56" s="99" t="s">
        <v>260</v>
      </c>
    </row>
    <row r="58" spans="2:15" ht="46.5" customHeight="1" x14ac:dyDescent="0.2">
      <c r="B58" s="100" t="s">
        <v>270</v>
      </c>
      <c r="C58" s="101" t="s">
        <v>21</v>
      </c>
      <c r="D58" s="101" t="s">
        <v>0</v>
      </c>
      <c r="E58" s="101" t="s">
        <v>83</v>
      </c>
      <c r="F58" s="101" t="s">
        <v>84</v>
      </c>
      <c r="G58" s="101" t="s">
        <v>85</v>
      </c>
      <c r="H58" s="101" t="s">
        <v>86</v>
      </c>
      <c r="I58" s="101" t="s">
        <v>193</v>
      </c>
      <c r="J58" s="101" t="s">
        <v>87</v>
      </c>
      <c r="K58" s="101" t="s">
        <v>88</v>
      </c>
      <c r="L58" s="101" t="s">
        <v>3</v>
      </c>
      <c r="M58" s="53" t="s">
        <v>89</v>
      </c>
    </row>
    <row r="59" spans="2:15" x14ac:dyDescent="0.2">
      <c r="B59" s="102"/>
      <c r="C59" s="64"/>
      <c r="D59" s="64"/>
      <c r="E59" s="64"/>
      <c r="F59" s="64" t="s">
        <v>90</v>
      </c>
      <c r="G59" s="64" t="s">
        <v>226</v>
      </c>
      <c r="H59" s="64" t="s">
        <v>226</v>
      </c>
      <c r="I59" s="64" t="s">
        <v>226</v>
      </c>
      <c r="J59" s="64" t="s">
        <v>226</v>
      </c>
      <c r="K59" s="64" t="s">
        <v>226</v>
      </c>
      <c r="L59" s="64" t="s">
        <v>226</v>
      </c>
      <c r="M59" s="64" t="s">
        <v>226</v>
      </c>
    </row>
    <row r="60" spans="2:15" x14ac:dyDescent="0.2">
      <c r="B60" s="104" t="s">
        <v>353</v>
      </c>
      <c r="C60" s="219" t="s">
        <v>2</v>
      </c>
      <c r="D60" s="219" t="s">
        <v>351</v>
      </c>
      <c r="E60" s="227">
        <v>41395</v>
      </c>
      <c r="F60" s="104" t="str">
        <f>'3.1 Pipeline asset useful life'!E16</f>
        <v>30 - 40 years</v>
      </c>
      <c r="G60" s="228">
        <v>2706428</v>
      </c>
      <c r="H60" s="228">
        <v>625157.72461214173</v>
      </c>
      <c r="I60" s="228"/>
      <c r="J60" s="228">
        <v>0</v>
      </c>
      <c r="K60" s="211">
        <f>SUM(G60:J60)</f>
        <v>3331585.724612142</v>
      </c>
      <c r="L60" s="228">
        <v>-702756.63124150177</v>
      </c>
      <c r="M60" s="208">
        <f t="shared" ref="M60:M77" si="6">SUM(K60:L60)</f>
        <v>2628829.0933706402</v>
      </c>
    </row>
    <row r="61" spans="2:15" x14ac:dyDescent="0.2">
      <c r="B61" s="104" t="s">
        <v>353</v>
      </c>
      <c r="C61" s="219" t="s">
        <v>341</v>
      </c>
      <c r="D61" s="219" t="s">
        <v>351</v>
      </c>
      <c r="E61" s="227">
        <v>41395</v>
      </c>
      <c r="F61" s="104" t="str">
        <f>'3.1 Pipeline asset useful life'!E17</f>
        <v>5 years</v>
      </c>
      <c r="G61" s="228">
        <v>716875</v>
      </c>
      <c r="H61" s="228">
        <v>1500958.8413624763</v>
      </c>
      <c r="I61" s="228"/>
      <c r="J61" s="228">
        <v>-533077.58004359785</v>
      </c>
      <c r="K61" s="211">
        <f>SUM(G61:J61)</f>
        <v>1684756.2613188785</v>
      </c>
      <c r="L61" s="228">
        <v>-1085954.8447000741</v>
      </c>
      <c r="M61" s="208">
        <f t="shared" si="6"/>
        <v>598801.41661880445</v>
      </c>
    </row>
    <row r="62" spans="2:15" x14ac:dyDescent="0.2">
      <c r="B62" s="104" t="s">
        <v>353</v>
      </c>
      <c r="C62" s="219" t="s">
        <v>342</v>
      </c>
      <c r="D62" s="219" t="s">
        <v>351</v>
      </c>
      <c r="E62" s="227">
        <v>41395</v>
      </c>
      <c r="F62" s="104" t="str">
        <f>'3.1 Pipeline asset useful life'!E18</f>
        <v>3 - 5 years</v>
      </c>
      <c r="G62" s="228">
        <v>979437</v>
      </c>
      <c r="H62" s="228">
        <v>1391868.7861129851</v>
      </c>
      <c r="I62" s="228"/>
      <c r="J62" s="228">
        <v>0</v>
      </c>
      <c r="K62" s="211">
        <f t="shared" ref="K62:K76" si="7">SUM(G62:J62)</f>
        <v>2371305.7861129851</v>
      </c>
      <c r="L62" s="228">
        <v>-2012000.9688190038</v>
      </c>
      <c r="M62" s="208">
        <f t="shared" si="6"/>
        <v>359304.81729398132</v>
      </c>
    </row>
    <row r="63" spans="2:15" x14ac:dyDescent="0.2">
      <c r="B63" s="104"/>
      <c r="C63" s="104"/>
      <c r="D63" s="104"/>
      <c r="E63" s="104"/>
      <c r="F63" s="104"/>
      <c r="G63" s="228"/>
      <c r="H63" s="228"/>
      <c r="I63" s="228"/>
      <c r="J63" s="228"/>
      <c r="K63" s="211">
        <f t="shared" si="7"/>
        <v>0</v>
      </c>
      <c r="L63" s="228"/>
      <c r="M63" s="208">
        <f t="shared" si="6"/>
        <v>0</v>
      </c>
    </row>
    <row r="64" spans="2:15" x14ac:dyDescent="0.2">
      <c r="B64" s="104"/>
      <c r="C64" s="104"/>
      <c r="D64" s="104"/>
      <c r="E64" s="104"/>
      <c r="F64" s="104"/>
      <c r="G64" s="228"/>
      <c r="H64" s="228"/>
      <c r="I64" s="228"/>
      <c r="J64" s="228"/>
      <c r="K64" s="211">
        <f t="shared" si="7"/>
        <v>0</v>
      </c>
      <c r="L64" s="228"/>
      <c r="M64" s="208">
        <f t="shared" si="6"/>
        <v>0</v>
      </c>
    </row>
    <row r="65" spans="2:13" x14ac:dyDescent="0.2">
      <c r="B65" s="104"/>
      <c r="C65" s="104"/>
      <c r="D65" s="104"/>
      <c r="E65" s="104"/>
      <c r="F65" s="104"/>
      <c r="G65" s="228"/>
      <c r="H65" s="228"/>
      <c r="I65" s="228"/>
      <c r="J65" s="228"/>
      <c r="K65" s="211">
        <f t="shared" si="7"/>
        <v>0</v>
      </c>
      <c r="L65" s="228"/>
      <c r="M65" s="208">
        <f t="shared" si="6"/>
        <v>0</v>
      </c>
    </row>
    <row r="66" spans="2:13" x14ac:dyDescent="0.2">
      <c r="B66" s="104"/>
      <c r="C66" s="104"/>
      <c r="D66" s="104"/>
      <c r="E66" s="104"/>
      <c r="F66" s="104"/>
      <c r="G66" s="228"/>
      <c r="H66" s="228"/>
      <c r="I66" s="228"/>
      <c r="J66" s="228"/>
      <c r="K66" s="211">
        <f t="shared" si="7"/>
        <v>0</v>
      </c>
      <c r="L66" s="228"/>
      <c r="M66" s="208">
        <f t="shared" si="6"/>
        <v>0</v>
      </c>
    </row>
    <row r="67" spans="2:13" x14ac:dyDescent="0.2">
      <c r="B67" s="104"/>
      <c r="C67" s="104"/>
      <c r="D67" s="104"/>
      <c r="E67" s="104"/>
      <c r="F67" s="104"/>
      <c r="G67" s="228"/>
      <c r="H67" s="228"/>
      <c r="I67" s="228"/>
      <c r="J67" s="228"/>
      <c r="K67" s="211">
        <f t="shared" si="7"/>
        <v>0</v>
      </c>
      <c r="L67" s="228"/>
      <c r="M67" s="208">
        <f t="shared" si="6"/>
        <v>0</v>
      </c>
    </row>
    <row r="68" spans="2:13" x14ac:dyDescent="0.2">
      <c r="B68" s="104"/>
      <c r="C68" s="104"/>
      <c r="D68" s="104"/>
      <c r="E68" s="104"/>
      <c r="F68" s="104"/>
      <c r="G68" s="228"/>
      <c r="H68" s="228"/>
      <c r="I68" s="228"/>
      <c r="J68" s="228"/>
      <c r="K68" s="211">
        <f t="shared" si="7"/>
        <v>0</v>
      </c>
      <c r="L68" s="228"/>
      <c r="M68" s="208">
        <f t="shared" si="6"/>
        <v>0</v>
      </c>
    </row>
    <row r="69" spans="2:13" x14ac:dyDescent="0.2">
      <c r="B69" s="104"/>
      <c r="C69" s="104"/>
      <c r="D69" s="104"/>
      <c r="E69" s="104"/>
      <c r="F69" s="104"/>
      <c r="G69" s="228"/>
      <c r="H69" s="228"/>
      <c r="I69" s="228"/>
      <c r="J69" s="228"/>
      <c r="K69" s="211">
        <f t="shared" si="7"/>
        <v>0</v>
      </c>
      <c r="L69" s="228"/>
      <c r="M69" s="208">
        <f t="shared" si="6"/>
        <v>0</v>
      </c>
    </row>
    <row r="70" spans="2:13" x14ac:dyDescent="0.2">
      <c r="B70" s="104"/>
      <c r="C70" s="104"/>
      <c r="D70" s="104"/>
      <c r="E70" s="104"/>
      <c r="F70" s="104"/>
      <c r="G70" s="228"/>
      <c r="H70" s="228"/>
      <c r="I70" s="228"/>
      <c r="J70" s="228"/>
      <c r="K70" s="211">
        <f t="shared" si="7"/>
        <v>0</v>
      </c>
      <c r="L70" s="228"/>
      <c r="M70" s="208">
        <f t="shared" si="6"/>
        <v>0</v>
      </c>
    </row>
    <row r="71" spans="2:13" x14ac:dyDescent="0.2">
      <c r="B71" s="104"/>
      <c r="C71" s="104"/>
      <c r="D71" s="104"/>
      <c r="E71" s="104"/>
      <c r="F71" s="104"/>
      <c r="G71" s="228"/>
      <c r="H71" s="228"/>
      <c r="I71" s="228"/>
      <c r="J71" s="228"/>
      <c r="K71" s="211">
        <f t="shared" si="7"/>
        <v>0</v>
      </c>
      <c r="L71" s="228"/>
      <c r="M71" s="208">
        <f t="shared" si="6"/>
        <v>0</v>
      </c>
    </row>
    <row r="72" spans="2:13" x14ac:dyDescent="0.2">
      <c r="B72" s="104"/>
      <c r="C72" s="104"/>
      <c r="D72" s="104"/>
      <c r="E72" s="104"/>
      <c r="F72" s="104"/>
      <c r="G72" s="228"/>
      <c r="H72" s="228"/>
      <c r="I72" s="228"/>
      <c r="J72" s="228"/>
      <c r="K72" s="211">
        <f t="shared" si="7"/>
        <v>0</v>
      </c>
      <c r="L72" s="228"/>
      <c r="M72" s="208">
        <f t="shared" si="6"/>
        <v>0</v>
      </c>
    </row>
    <row r="73" spans="2:13" x14ac:dyDescent="0.2">
      <c r="B73" s="104"/>
      <c r="C73" s="104"/>
      <c r="D73" s="104"/>
      <c r="E73" s="104"/>
      <c r="F73" s="104"/>
      <c r="G73" s="228"/>
      <c r="H73" s="228"/>
      <c r="I73" s="228"/>
      <c r="J73" s="228"/>
      <c r="K73" s="211">
        <f t="shared" si="7"/>
        <v>0</v>
      </c>
      <c r="L73" s="228"/>
      <c r="M73" s="208">
        <f t="shared" si="6"/>
        <v>0</v>
      </c>
    </row>
    <row r="74" spans="2:13" x14ac:dyDescent="0.2">
      <c r="B74" s="104"/>
      <c r="C74" s="104"/>
      <c r="D74" s="104"/>
      <c r="E74" s="104"/>
      <c r="F74" s="104"/>
      <c r="G74" s="104"/>
      <c r="H74" s="104"/>
      <c r="I74" s="104"/>
      <c r="J74" s="104"/>
      <c r="K74" s="148">
        <f t="shared" si="7"/>
        <v>0</v>
      </c>
      <c r="L74" s="104"/>
      <c r="M74" s="123">
        <f t="shared" si="6"/>
        <v>0</v>
      </c>
    </row>
    <row r="75" spans="2:13" x14ac:dyDescent="0.2">
      <c r="B75" s="104"/>
      <c r="C75" s="104"/>
      <c r="D75" s="104"/>
      <c r="E75" s="104"/>
      <c r="F75" s="104"/>
      <c r="G75" s="104"/>
      <c r="H75" s="104"/>
      <c r="I75" s="104"/>
      <c r="J75" s="104"/>
      <c r="K75" s="148">
        <f t="shared" si="7"/>
        <v>0</v>
      </c>
      <c r="L75" s="104"/>
      <c r="M75" s="123">
        <f t="shared" si="6"/>
        <v>0</v>
      </c>
    </row>
    <row r="76" spans="2:13" x14ac:dyDescent="0.2">
      <c r="B76" s="104"/>
      <c r="C76" s="104"/>
      <c r="D76" s="104"/>
      <c r="E76" s="104"/>
      <c r="F76" s="104"/>
      <c r="G76" s="104"/>
      <c r="H76" s="104"/>
      <c r="I76" s="104"/>
      <c r="J76" s="104"/>
      <c r="K76" s="148">
        <f t="shared" si="7"/>
        <v>0</v>
      </c>
      <c r="L76" s="104"/>
      <c r="M76" s="123">
        <f t="shared" si="6"/>
        <v>0</v>
      </c>
    </row>
    <row r="77" spans="2:13" x14ac:dyDescent="0.2">
      <c r="B77" s="104"/>
      <c r="C77" s="104"/>
      <c r="D77" s="104"/>
      <c r="E77" s="104"/>
      <c r="F77" s="104"/>
      <c r="G77" s="104"/>
      <c r="H77" s="104"/>
      <c r="I77" s="104"/>
      <c r="J77" s="104"/>
      <c r="K77" s="148">
        <f>SUM(G77:J77)</f>
        <v>0</v>
      </c>
      <c r="L77" s="104"/>
      <c r="M77" s="123">
        <f t="shared" si="6"/>
        <v>0</v>
      </c>
    </row>
    <row r="78" spans="2:13" x14ac:dyDescent="0.2">
      <c r="B78" s="106"/>
      <c r="C78" s="105"/>
      <c r="D78" s="105" t="s">
        <v>28</v>
      </c>
      <c r="E78" s="122"/>
      <c r="F78" s="122"/>
      <c r="G78" s="122">
        <f t="shared" ref="G78:M78" si="8">SUM(G60:G77)</f>
        <v>4402740</v>
      </c>
      <c r="H78" s="122">
        <f t="shared" si="8"/>
        <v>3517985.3520876034</v>
      </c>
      <c r="I78" s="122">
        <f t="shared" si="8"/>
        <v>0</v>
      </c>
      <c r="J78" s="122">
        <f t="shared" si="8"/>
        <v>-533077.58004359785</v>
      </c>
      <c r="K78" s="122">
        <f t="shared" si="8"/>
        <v>7387647.7720440049</v>
      </c>
      <c r="L78" s="122">
        <f t="shared" si="8"/>
        <v>-3800712.4447605796</v>
      </c>
      <c r="M78" s="122">
        <f t="shared" si="8"/>
        <v>3586935.3272834262</v>
      </c>
    </row>
    <row r="89" ht="29.25" customHeight="1" x14ac:dyDescent="0.2"/>
  </sheetData>
  <mergeCells count="1">
    <mergeCell ref="I5:K5"/>
  </mergeCells>
  <phoneticPr fontId="36" type="noConversion"/>
  <dataValidations count="2">
    <dataValidation type="list" allowBlank="1" showInputMessage="1" showErrorMessage="1" sqref="D60:D77">
      <formula1>"Property plant and equipment,Inventories,Deferred tax assets,Other assets"</formula1>
    </dataValidation>
    <dataValidation type="list" showInputMessage="1" showErrorMessage="1" sqref="D9:D52">
      <formula1>"Pipelines,Compressors,City Gates,supply regulators and valve stations, Metering, Odourant plants,SCADA (Communications),Buildings,Land and easements,Other depreciable pipeline assets,Shared supporting assets"</formula1>
    </dataValidation>
  </dataValidations>
  <pageMargins left="0.75" right="0.75" top="1" bottom="1" header="0.5" footer="0.5"/>
  <pageSetup paperSize="9" scale="27"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6"/>
  <sheetViews>
    <sheetView workbookViewId="0">
      <selection activeCell="C6" sqref="C6"/>
    </sheetView>
  </sheetViews>
  <sheetFormatPr defaultRowHeight="12.75" x14ac:dyDescent="0.2"/>
  <cols>
    <col min="1" max="1" width="12.140625" style="85" customWidth="1"/>
    <col min="2" max="2" width="21" style="85" customWidth="1"/>
    <col min="3" max="3" width="42.28515625" style="85" customWidth="1"/>
    <col min="4" max="4" width="28.85546875" style="85" customWidth="1"/>
    <col min="5" max="5" width="22.5703125" style="85" customWidth="1"/>
    <col min="6" max="6" width="20.5703125" style="85" customWidth="1"/>
    <col min="7" max="7" width="22.5703125" style="85" customWidth="1"/>
    <col min="8" max="8" width="9.42578125" style="85" customWidth="1"/>
    <col min="9" max="9" width="25.140625" style="85" customWidth="1"/>
    <col min="10" max="16384" width="9.140625" style="85"/>
  </cols>
  <sheetData>
    <row r="1" spans="2:7" ht="20.25" x14ac:dyDescent="0.3">
      <c r="B1" s="86" t="s">
        <v>141</v>
      </c>
      <c r="C1" s="86"/>
      <c r="D1" s="42"/>
      <c r="E1" s="42"/>
      <c r="F1" s="42"/>
      <c r="G1" s="42"/>
    </row>
    <row r="2" spans="2:7" ht="20.25" x14ac:dyDescent="0.3">
      <c r="B2" s="165" t="str">
        <f>Tradingname</f>
        <v>Epic Energy South Australia Pty Ltd</v>
      </c>
      <c r="C2" s="166"/>
      <c r="D2" s="86"/>
      <c r="E2" s="86"/>
      <c r="G2" s="86"/>
    </row>
    <row r="3" spans="2:7" ht="17.25" customHeight="1" x14ac:dyDescent="0.25">
      <c r="B3" s="167" t="s">
        <v>224</v>
      </c>
      <c r="C3" s="168">
        <f>Yearending</f>
        <v>43646</v>
      </c>
    </row>
    <row r="5" spans="2:7" ht="15.75" x14ac:dyDescent="0.25">
      <c r="B5" s="89" t="s">
        <v>261</v>
      </c>
      <c r="C5" s="87"/>
      <c r="D5" s="87"/>
      <c r="E5" s="87"/>
      <c r="F5" s="88"/>
      <c r="G5" s="87"/>
    </row>
    <row r="6" spans="2:7" ht="15.75" x14ac:dyDescent="0.25">
      <c r="B6" s="89"/>
      <c r="C6" s="87"/>
      <c r="D6" s="87"/>
      <c r="E6" s="87"/>
      <c r="F6" s="88"/>
      <c r="G6" s="87"/>
    </row>
    <row r="7" spans="2:7" ht="40.5" customHeight="1" x14ac:dyDescent="0.2">
      <c r="B7" s="90" t="s">
        <v>270</v>
      </c>
      <c r="C7" s="90" t="s">
        <v>212</v>
      </c>
      <c r="D7" s="90" t="s">
        <v>213</v>
      </c>
      <c r="E7" s="91" t="s">
        <v>214</v>
      </c>
      <c r="F7" s="91" t="s">
        <v>81</v>
      </c>
      <c r="G7" s="91" t="s">
        <v>161</v>
      </c>
    </row>
    <row r="8" spans="2:7" x14ac:dyDescent="0.2">
      <c r="B8" s="92"/>
      <c r="C8" s="92"/>
      <c r="D8" s="115"/>
      <c r="E8" s="64" t="s">
        <v>226</v>
      </c>
      <c r="F8" s="64"/>
      <c r="G8" s="64" t="s">
        <v>226</v>
      </c>
    </row>
    <row r="9" spans="2:7" x14ac:dyDescent="0.2">
      <c r="B9" s="178"/>
      <c r="C9" s="178"/>
      <c r="D9" s="178"/>
      <c r="E9" s="95"/>
      <c r="F9" s="174"/>
      <c r="G9" s="123">
        <f t="shared" ref="G9:G35" si="0">E9*F9</f>
        <v>0</v>
      </c>
    </row>
    <row r="10" spans="2:7" x14ac:dyDescent="0.2">
      <c r="B10" s="178"/>
      <c r="C10" s="178"/>
      <c r="D10" s="178"/>
      <c r="E10" s="95"/>
      <c r="F10" s="174"/>
      <c r="G10" s="123">
        <f t="shared" si="0"/>
        <v>0</v>
      </c>
    </row>
    <row r="11" spans="2:7" x14ac:dyDescent="0.2">
      <c r="B11" s="178"/>
      <c r="C11" s="178"/>
      <c r="D11" s="178"/>
      <c r="E11" s="95"/>
      <c r="F11" s="174"/>
      <c r="G11" s="123">
        <f t="shared" si="0"/>
        <v>0</v>
      </c>
    </row>
    <row r="12" spans="2:7" x14ac:dyDescent="0.2">
      <c r="B12" s="178"/>
      <c r="C12" s="178"/>
      <c r="D12" s="178"/>
      <c r="E12" s="95"/>
      <c r="F12" s="174"/>
      <c r="G12" s="123">
        <f t="shared" si="0"/>
        <v>0</v>
      </c>
    </row>
    <row r="13" spans="2:7" x14ac:dyDescent="0.2">
      <c r="B13" s="178"/>
      <c r="C13" s="178"/>
      <c r="D13" s="178"/>
      <c r="E13" s="95"/>
      <c r="F13" s="174"/>
      <c r="G13" s="123">
        <f t="shared" si="0"/>
        <v>0</v>
      </c>
    </row>
    <row r="14" spans="2:7" x14ac:dyDescent="0.2">
      <c r="B14" s="178"/>
      <c r="C14" s="178"/>
      <c r="D14" s="178"/>
      <c r="E14" s="95"/>
      <c r="F14" s="174"/>
      <c r="G14" s="123">
        <f t="shared" si="0"/>
        <v>0</v>
      </c>
    </row>
    <row r="15" spans="2:7" x14ac:dyDescent="0.2">
      <c r="B15" s="178"/>
      <c r="C15" s="178"/>
      <c r="D15" s="178"/>
      <c r="E15" s="95"/>
      <c r="F15" s="174"/>
      <c r="G15" s="123">
        <f t="shared" si="0"/>
        <v>0</v>
      </c>
    </row>
    <row r="16" spans="2:7" x14ac:dyDescent="0.2">
      <c r="B16" s="178"/>
      <c r="C16" s="178"/>
      <c r="D16" s="178"/>
      <c r="E16" s="95"/>
      <c r="F16" s="174"/>
      <c r="G16" s="123">
        <f t="shared" si="0"/>
        <v>0</v>
      </c>
    </row>
    <row r="17" spans="2:7" x14ac:dyDescent="0.2">
      <c r="B17" s="178"/>
      <c r="C17" s="178"/>
      <c r="D17" s="178"/>
      <c r="E17" s="95"/>
      <c r="F17" s="174"/>
      <c r="G17" s="123">
        <f t="shared" si="0"/>
        <v>0</v>
      </c>
    </row>
    <row r="18" spans="2:7" x14ac:dyDescent="0.2">
      <c r="B18" s="178"/>
      <c r="C18" s="178"/>
      <c r="D18" s="178"/>
      <c r="E18" s="95"/>
      <c r="F18" s="174"/>
      <c r="G18" s="123">
        <f t="shared" si="0"/>
        <v>0</v>
      </c>
    </row>
    <row r="19" spans="2:7" x14ac:dyDescent="0.2">
      <c r="B19" s="178"/>
      <c r="C19" s="178"/>
      <c r="D19" s="178"/>
      <c r="E19" s="95"/>
      <c r="F19" s="174"/>
      <c r="G19" s="123">
        <f t="shared" si="0"/>
        <v>0</v>
      </c>
    </row>
    <row r="20" spans="2:7" x14ac:dyDescent="0.2">
      <c r="B20" s="178"/>
      <c r="C20" s="178"/>
      <c r="D20" s="178"/>
      <c r="E20" s="95"/>
      <c r="F20" s="174"/>
      <c r="G20" s="123">
        <f t="shared" si="0"/>
        <v>0</v>
      </c>
    </row>
    <row r="21" spans="2:7" x14ac:dyDescent="0.2">
      <c r="B21" s="178"/>
      <c r="C21" s="178"/>
      <c r="D21" s="178"/>
      <c r="E21" s="95"/>
      <c r="F21" s="174"/>
      <c r="G21" s="123">
        <f t="shared" si="0"/>
        <v>0</v>
      </c>
    </row>
    <row r="22" spans="2:7" x14ac:dyDescent="0.2">
      <c r="B22" s="178"/>
      <c r="C22" s="178"/>
      <c r="D22" s="178"/>
      <c r="E22" s="95"/>
      <c r="F22" s="174"/>
      <c r="G22" s="123">
        <f t="shared" si="0"/>
        <v>0</v>
      </c>
    </row>
    <row r="23" spans="2:7" x14ac:dyDescent="0.2">
      <c r="B23" s="178"/>
      <c r="C23" s="178"/>
      <c r="D23" s="178"/>
      <c r="E23" s="95"/>
      <c r="F23" s="174"/>
      <c r="G23" s="123">
        <f t="shared" si="0"/>
        <v>0</v>
      </c>
    </row>
    <row r="24" spans="2:7" x14ac:dyDescent="0.2">
      <c r="B24" s="178"/>
      <c r="C24" s="178"/>
      <c r="D24" s="178"/>
      <c r="E24" s="95"/>
      <c r="F24" s="174"/>
      <c r="G24" s="123">
        <f t="shared" si="0"/>
        <v>0</v>
      </c>
    </row>
    <row r="25" spans="2:7" x14ac:dyDescent="0.2">
      <c r="B25" s="178"/>
      <c r="C25" s="178"/>
      <c r="D25" s="178"/>
      <c r="E25" s="95"/>
      <c r="F25" s="174"/>
      <c r="G25" s="123">
        <f t="shared" si="0"/>
        <v>0</v>
      </c>
    </row>
    <row r="26" spans="2:7" x14ac:dyDescent="0.2">
      <c r="B26" s="178"/>
      <c r="C26" s="178"/>
      <c r="D26" s="178"/>
      <c r="E26" s="95"/>
      <c r="F26" s="174"/>
      <c r="G26" s="123">
        <f t="shared" si="0"/>
        <v>0</v>
      </c>
    </row>
    <row r="27" spans="2:7" x14ac:dyDescent="0.2">
      <c r="B27" s="178"/>
      <c r="C27" s="178"/>
      <c r="D27" s="178"/>
      <c r="E27" s="95"/>
      <c r="F27" s="174"/>
      <c r="G27" s="123">
        <f t="shared" si="0"/>
        <v>0</v>
      </c>
    </row>
    <row r="28" spans="2:7" x14ac:dyDescent="0.2">
      <c r="B28" s="178"/>
      <c r="C28" s="178"/>
      <c r="D28" s="178"/>
      <c r="E28" s="95"/>
      <c r="F28" s="174"/>
      <c r="G28" s="123">
        <f t="shared" si="0"/>
        <v>0</v>
      </c>
    </row>
    <row r="29" spans="2:7" x14ac:dyDescent="0.2">
      <c r="B29" s="178"/>
      <c r="C29" s="178"/>
      <c r="D29" s="178"/>
      <c r="E29" s="95"/>
      <c r="F29" s="174"/>
      <c r="G29" s="123">
        <f t="shared" si="0"/>
        <v>0</v>
      </c>
    </row>
    <row r="30" spans="2:7" x14ac:dyDescent="0.2">
      <c r="B30" s="178"/>
      <c r="C30" s="178"/>
      <c r="D30" s="178"/>
      <c r="E30" s="95"/>
      <c r="F30" s="174"/>
      <c r="G30" s="123">
        <f t="shared" si="0"/>
        <v>0</v>
      </c>
    </row>
    <row r="31" spans="2:7" x14ac:dyDescent="0.2">
      <c r="B31" s="178"/>
      <c r="C31" s="178"/>
      <c r="D31" s="178"/>
      <c r="E31" s="95"/>
      <c r="F31" s="174"/>
      <c r="G31" s="123">
        <f t="shared" si="0"/>
        <v>0</v>
      </c>
    </row>
    <row r="32" spans="2:7" x14ac:dyDescent="0.2">
      <c r="B32" s="178"/>
      <c r="C32" s="178"/>
      <c r="D32" s="178"/>
      <c r="E32" s="95"/>
      <c r="F32" s="174"/>
      <c r="G32" s="123">
        <f t="shared" si="0"/>
        <v>0</v>
      </c>
    </row>
    <row r="33" spans="2:7" x14ac:dyDescent="0.2">
      <c r="B33" s="178"/>
      <c r="C33" s="178"/>
      <c r="D33" s="178"/>
      <c r="E33" s="95"/>
      <c r="F33" s="174"/>
      <c r="G33" s="123">
        <f t="shared" si="0"/>
        <v>0</v>
      </c>
    </row>
    <row r="34" spans="2:7" x14ac:dyDescent="0.2">
      <c r="B34" s="178"/>
      <c r="C34" s="178"/>
      <c r="D34" s="178"/>
      <c r="E34" s="95"/>
      <c r="F34" s="174"/>
      <c r="G34" s="123">
        <f t="shared" si="0"/>
        <v>0</v>
      </c>
    </row>
    <row r="35" spans="2:7" x14ac:dyDescent="0.2">
      <c r="B35" s="178"/>
      <c r="C35" s="178"/>
      <c r="D35" s="178"/>
      <c r="E35" s="95"/>
      <c r="F35" s="174"/>
      <c r="G35" s="123">
        <f t="shared" si="0"/>
        <v>0</v>
      </c>
    </row>
    <row r="36" spans="2:7" x14ac:dyDescent="0.2">
      <c r="B36" s="107"/>
      <c r="C36" s="287" t="s">
        <v>27</v>
      </c>
      <c r="D36" s="288"/>
      <c r="E36" s="123">
        <f>SUM(E9:E35)</f>
        <v>0</v>
      </c>
      <c r="F36" s="97"/>
      <c r="G36" s="123">
        <f>SUM(G9:G35)</f>
        <v>0</v>
      </c>
    </row>
  </sheetData>
  <mergeCells count="1">
    <mergeCell ref="C36:D36"/>
  </mergeCells>
  <pageMargins left="0.75" right="0.75" top="1" bottom="1" header="0.5" footer="0.5"/>
  <pageSetup paperSize="9" scale="3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BI35"/>
  <sheetViews>
    <sheetView topLeftCell="D4" zoomScale="60" zoomScaleNormal="60" workbookViewId="0">
      <selection activeCell="M39" sqref="M39"/>
    </sheetView>
  </sheetViews>
  <sheetFormatPr defaultRowHeight="12.75" outlineLevelCol="1" x14ac:dyDescent="0.2"/>
  <cols>
    <col min="1" max="1" width="11.42578125" customWidth="1"/>
    <col min="2" max="2" width="22.28515625" customWidth="1"/>
    <col min="3" max="3" width="20.85546875" customWidth="1"/>
    <col min="4" max="4" width="50.5703125" customWidth="1"/>
    <col min="5" max="5" width="23.7109375" customWidth="1"/>
    <col min="6" max="6" width="16.5703125" bestFit="1" customWidth="1"/>
    <col min="7" max="7" width="13.42578125" bestFit="1" customWidth="1"/>
    <col min="8" max="8" width="13.28515625" bestFit="1" customWidth="1"/>
    <col min="9" max="9" width="15.42578125" bestFit="1" customWidth="1"/>
    <col min="10" max="11" width="14.85546875" bestFit="1" customWidth="1"/>
    <col min="12" max="12" width="14.42578125" bestFit="1" customWidth="1"/>
    <col min="13" max="14" width="15.85546875" bestFit="1" customWidth="1"/>
    <col min="15" max="15" width="15.42578125" bestFit="1" customWidth="1"/>
    <col min="16" max="16" width="16.28515625" bestFit="1" customWidth="1"/>
    <col min="17" max="18" width="15.85546875" bestFit="1" customWidth="1"/>
    <col min="19" max="19" width="15.140625" bestFit="1" customWidth="1"/>
    <col min="20" max="20" width="16.5703125" bestFit="1" customWidth="1"/>
    <col min="21" max="21" width="14.7109375" bestFit="1" customWidth="1"/>
    <col min="22" max="22" width="13.7109375" bestFit="1" customWidth="1"/>
    <col min="23" max="23" width="14.42578125" bestFit="1" customWidth="1"/>
    <col min="24" max="24" width="13.28515625" bestFit="1" customWidth="1"/>
    <col min="25" max="25" width="15.5703125" bestFit="1" customWidth="1"/>
    <col min="27" max="28" width="0" hidden="1" customWidth="1" outlineLevel="1"/>
    <col min="29" max="29" width="9.140625" hidden="1" customWidth="1" outlineLevel="1"/>
    <col min="30" max="45" width="0" hidden="1" customWidth="1" outlineLevel="1"/>
    <col min="46" max="46" width="9.140625" hidden="1" customWidth="1" outlineLevel="1"/>
    <col min="47" max="60" width="0" hidden="1" customWidth="1" outlineLevel="1"/>
    <col min="61" max="61" width="8.7109375" customWidth="1" collapsed="1"/>
  </cols>
  <sheetData>
    <row r="1" spans="2:61" ht="20.25" x14ac:dyDescent="0.3">
      <c r="B1" s="98" t="s">
        <v>206</v>
      </c>
    </row>
    <row r="2" spans="2:61" ht="15" x14ac:dyDescent="0.25">
      <c r="B2" s="165" t="str">
        <f>Tradingname</f>
        <v>Epic Energy South Australia Pty Ltd</v>
      </c>
      <c r="C2" s="166"/>
    </row>
    <row r="3" spans="2:61" ht="19.5" customHeight="1" x14ac:dyDescent="0.45">
      <c r="B3" s="167" t="s">
        <v>224</v>
      </c>
      <c r="C3" s="168">
        <f>Yearending</f>
        <v>43646</v>
      </c>
      <c r="K3" s="125"/>
    </row>
    <row r="4" spans="2:61" ht="20.25" x14ac:dyDescent="0.3">
      <c r="B4" s="98"/>
    </row>
    <row r="5" spans="2:61" ht="15.75" x14ac:dyDescent="0.25">
      <c r="B5" s="99" t="s">
        <v>242</v>
      </c>
      <c r="D5" s="120"/>
      <c r="E5" s="120"/>
    </row>
    <row r="7" spans="2:61" ht="45" customHeight="1" x14ac:dyDescent="0.2">
      <c r="B7" s="100" t="s">
        <v>270</v>
      </c>
      <c r="C7" s="101" t="s">
        <v>97</v>
      </c>
      <c r="D7" s="101"/>
      <c r="E7" s="119" t="s">
        <v>27</v>
      </c>
      <c r="F7" s="289" t="s">
        <v>96</v>
      </c>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149" t="s">
        <v>251</v>
      </c>
    </row>
    <row r="8" spans="2:61" x14ac:dyDescent="0.2">
      <c r="B8" s="189"/>
      <c r="C8" s="64"/>
      <c r="D8" s="64"/>
      <c r="E8" s="64"/>
      <c r="F8" s="118">
        <v>36891</v>
      </c>
      <c r="G8" s="118">
        <f>DATE(YEAR(F8)+1,MONTH(F8),DAY(F8))</f>
        <v>37256</v>
      </c>
      <c r="H8" s="118">
        <f t="shared" ref="H8:X8" si="0">DATE(YEAR(G8)+1,MONTH(G8),DAY(G8))</f>
        <v>37621</v>
      </c>
      <c r="I8" s="118">
        <f t="shared" si="0"/>
        <v>37986</v>
      </c>
      <c r="J8" s="118">
        <f t="shared" si="0"/>
        <v>38352</v>
      </c>
      <c r="K8" s="118">
        <f t="shared" si="0"/>
        <v>38717</v>
      </c>
      <c r="L8" s="118">
        <f t="shared" si="0"/>
        <v>39082</v>
      </c>
      <c r="M8" s="118">
        <f t="shared" si="0"/>
        <v>39447</v>
      </c>
      <c r="N8" s="118">
        <f t="shared" si="0"/>
        <v>39813</v>
      </c>
      <c r="O8" s="118">
        <f t="shared" si="0"/>
        <v>40178</v>
      </c>
      <c r="P8" s="118">
        <f t="shared" si="0"/>
        <v>40543</v>
      </c>
      <c r="Q8" s="118">
        <f t="shared" si="0"/>
        <v>40908</v>
      </c>
      <c r="R8" s="118">
        <f t="shared" si="0"/>
        <v>41274</v>
      </c>
      <c r="S8" s="118">
        <v>41455</v>
      </c>
      <c r="T8" s="118">
        <f t="shared" si="0"/>
        <v>41820</v>
      </c>
      <c r="U8" s="118">
        <f t="shared" si="0"/>
        <v>42185</v>
      </c>
      <c r="V8" s="118">
        <f t="shared" si="0"/>
        <v>42551</v>
      </c>
      <c r="W8" s="118">
        <f t="shared" si="0"/>
        <v>42916</v>
      </c>
      <c r="X8" s="118">
        <f t="shared" si="0"/>
        <v>43281</v>
      </c>
      <c r="Y8" s="118">
        <f>DATE(YEAR(X8)+1,MONTH(X8),DAY(X8))</f>
        <v>43646</v>
      </c>
      <c r="Z8" s="118">
        <f>DATE(YEAR(Y8)+1,MONTH(Y8),DAY(Y8))</f>
        <v>44012</v>
      </c>
      <c r="AA8" s="118">
        <f>DATE(YEAR(Z8)+1,MONTH(Z8),DAY(Z8))</f>
        <v>44377</v>
      </c>
      <c r="AB8" s="118">
        <f t="shared" ref="AB8:AR8" si="1">DATE(YEAR(AA8)+1,MONTH(AA8),DAY(AA8))</f>
        <v>44742</v>
      </c>
      <c r="AC8" s="118">
        <f t="shared" si="1"/>
        <v>45107</v>
      </c>
      <c r="AD8" s="118">
        <f t="shared" si="1"/>
        <v>45473</v>
      </c>
      <c r="AE8" s="118">
        <f t="shared" si="1"/>
        <v>45838</v>
      </c>
      <c r="AF8" s="118">
        <f t="shared" si="1"/>
        <v>46203</v>
      </c>
      <c r="AG8" s="118">
        <f t="shared" si="1"/>
        <v>46568</v>
      </c>
      <c r="AH8" s="118">
        <f t="shared" si="1"/>
        <v>46934</v>
      </c>
      <c r="AI8" s="118">
        <f t="shared" si="1"/>
        <v>47299</v>
      </c>
      <c r="AJ8" s="118">
        <f t="shared" si="1"/>
        <v>47664</v>
      </c>
      <c r="AK8" s="118">
        <f t="shared" si="1"/>
        <v>48029</v>
      </c>
      <c r="AL8" s="118">
        <f t="shared" si="1"/>
        <v>48395</v>
      </c>
      <c r="AM8" s="118">
        <f t="shared" si="1"/>
        <v>48760</v>
      </c>
      <c r="AN8" s="118">
        <f t="shared" si="1"/>
        <v>49125</v>
      </c>
      <c r="AO8" s="118">
        <f t="shared" si="1"/>
        <v>49490</v>
      </c>
      <c r="AP8" s="118">
        <f t="shared" si="1"/>
        <v>49856</v>
      </c>
      <c r="AQ8" s="118">
        <f t="shared" si="1"/>
        <v>50221</v>
      </c>
      <c r="AR8" s="118">
        <f t="shared" si="1"/>
        <v>50586</v>
      </c>
      <c r="AS8" s="118">
        <f t="shared" ref="AS8:BH8" si="2">DATE(YEAR(AR8)+1,MONTH(AR8),DAY(AR8))</f>
        <v>50951</v>
      </c>
      <c r="AT8" s="118">
        <f t="shared" si="2"/>
        <v>51317</v>
      </c>
      <c r="AU8" s="118">
        <f t="shared" si="2"/>
        <v>51682</v>
      </c>
      <c r="AV8" s="118">
        <f t="shared" si="2"/>
        <v>52047</v>
      </c>
      <c r="AW8" s="118">
        <f t="shared" si="2"/>
        <v>52412</v>
      </c>
      <c r="AX8" s="118">
        <f t="shared" si="2"/>
        <v>52778</v>
      </c>
      <c r="AY8" s="118">
        <f t="shared" si="2"/>
        <v>53143</v>
      </c>
      <c r="AZ8" s="118">
        <f t="shared" si="2"/>
        <v>53508</v>
      </c>
      <c r="BA8" s="118">
        <f t="shared" si="2"/>
        <v>53873</v>
      </c>
      <c r="BB8" s="118">
        <f t="shared" si="2"/>
        <v>54239</v>
      </c>
      <c r="BC8" s="118">
        <f t="shared" si="2"/>
        <v>54604</v>
      </c>
      <c r="BD8" s="118">
        <f t="shared" si="2"/>
        <v>54969</v>
      </c>
      <c r="BE8" s="118">
        <f t="shared" si="2"/>
        <v>55334</v>
      </c>
      <c r="BF8" s="118">
        <f t="shared" si="2"/>
        <v>55700</v>
      </c>
      <c r="BG8" s="118">
        <f t="shared" si="2"/>
        <v>56065</v>
      </c>
      <c r="BH8" s="118">
        <f t="shared" si="2"/>
        <v>56430</v>
      </c>
    </row>
    <row r="9" spans="2:61" x14ac:dyDescent="0.2">
      <c r="B9" s="144"/>
      <c r="C9" s="117" t="s">
        <v>73</v>
      </c>
      <c r="D9" s="103"/>
      <c r="E9" s="208"/>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row>
    <row r="10" spans="2:61" x14ac:dyDescent="0.2">
      <c r="B10" s="144" t="s">
        <v>356</v>
      </c>
      <c r="C10" s="117"/>
      <c r="D10" s="103" t="s">
        <v>85</v>
      </c>
      <c r="E10" s="208">
        <f t="shared" ref="E10:E29" si="3">SUM(F10:BH10)</f>
        <v>380922000</v>
      </c>
      <c r="F10" s="207">
        <v>380922000</v>
      </c>
      <c r="G10" s="207">
        <v>0</v>
      </c>
      <c r="H10" s="207">
        <v>0</v>
      </c>
      <c r="I10" s="207">
        <v>0</v>
      </c>
      <c r="J10" s="207">
        <v>0</v>
      </c>
      <c r="K10" s="207">
        <v>0</v>
      </c>
      <c r="L10" s="207">
        <v>0</v>
      </c>
      <c r="M10" s="207">
        <v>0</v>
      </c>
      <c r="N10" s="207">
        <v>0</v>
      </c>
      <c r="O10" s="207">
        <v>0</v>
      </c>
      <c r="P10" s="207">
        <v>0</v>
      </c>
      <c r="Q10" s="207">
        <v>0</v>
      </c>
      <c r="R10" s="207">
        <v>0</v>
      </c>
      <c r="S10" s="207">
        <v>0</v>
      </c>
      <c r="T10" s="207">
        <v>0</v>
      </c>
      <c r="U10" s="207">
        <v>0</v>
      </c>
      <c r="V10" s="207">
        <v>0</v>
      </c>
      <c r="W10" s="207">
        <v>0</v>
      </c>
      <c r="X10" s="207">
        <v>0</v>
      </c>
      <c r="Y10" s="209">
        <v>0</v>
      </c>
      <c r="Z10" s="209"/>
      <c r="AA10" s="209"/>
      <c r="AB10" s="209"/>
      <c r="AC10" s="209"/>
      <c r="AD10" s="209"/>
      <c r="AE10" s="209"/>
      <c r="AF10" s="209"/>
      <c r="AG10" s="209"/>
      <c r="AH10" s="209"/>
      <c r="AI10" s="209"/>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row>
    <row r="11" spans="2:61" x14ac:dyDescent="0.2">
      <c r="B11" s="144"/>
      <c r="C11" s="117"/>
      <c r="D11" s="103" t="s">
        <v>209</v>
      </c>
      <c r="E11" s="208">
        <f>C34</f>
        <v>0</v>
      </c>
      <c r="F11" s="207">
        <v>0</v>
      </c>
      <c r="G11" s="207">
        <v>0</v>
      </c>
      <c r="H11" s="207">
        <v>0</v>
      </c>
      <c r="I11" s="207">
        <v>0</v>
      </c>
      <c r="J11" s="207">
        <v>0</v>
      </c>
      <c r="K11" s="207">
        <v>0</v>
      </c>
      <c r="L11" s="207">
        <v>0</v>
      </c>
      <c r="M11" s="207">
        <v>0</v>
      </c>
      <c r="N11" s="207">
        <v>0</v>
      </c>
      <c r="O11" s="207">
        <v>0</v>
      </c>
      <c r="P11" s="207">
        <v>0</v>
      </c>
      <c r="Q11" s="207">
        <v>0</v>
      </c>
      <c r="R11" s="207">
        <v>0</v>
      </c>
      <c r="S11" s="207">
        <v>0</v>
      </c>
      <c r="T11" s="207">
        <v>0</v>
      </c>
      <c r="U11" s="207">
        <v>0</v>
      </c>
      <c r="V11" s="207">
        <v>0</v>
      </c>
      <c r="W11" s="207">
        <v>0</v>
      </c>
      <c r="X11" s="207">
        <v>0</v>
      </c>
      <c r="Y11" s="209">
        <v>0</v>
      </c>
      <c r="Z11" s="209"/>
      <c r="AA11" s="209"/>
      <c r="AB11" s="209"/>
      <c r="AC11" s="209"/>
      <c r="AD11" s="209"/>
      <c r="AE11" s="209"/>
      <c r="AF11" s="209"/>
      <c r="AG11" s="209"/>
      <c r="AH11" s="209"/>
      <c r="AI11" s="209"/>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row>
    <row r="12" spans="2:61" x14ac:dyDescent="0.2">
      <c r="B12" s="144" t="s">
        <v>357</v>
      </c>
      <c r="C12" s="117"/>
      <c r="D12" s="103" t="s">
        <v>86</v>
      </c>
      <c r="E12" s="208">
        <f t="shared" si="3"/>
        <v>116846938.4120876</v>
      </c>
      <c r="F12" s="207">
        <v>0</v>
      </c>
      <c r="G12" s="207">
        <v>3440438</v>
      </c>
      <c r="H12" s="207">
        <v>5291463</v>
      </c>
      <c r="I12" s="207">
        <v>983469</v>
      </c>
      <c r="J12" s="207">
        <v>1947271</v>
      </c>
      <c r="K12" s="207">
        <v>1923180</v>
      </c>
      <c r="L12" s="207">
        <v>6261499</v>
      </c>
      <c r="M12" s="207">
        <v>2218242</v>
      </c>
      <c r="N12" s="207">
        <v>8334055</v>
      </c>
      <c r="O12" s="207">
        <v>3028512</v>
      </c>
      <c r="P12" s="207">
        <v>2561073</v>
      </c>
      <c r="Q12" s="207">
        <v>3527098</v>
      </c>
      <c r="R12" s="207">
        <v>3844170</v>
      </c>
      <c r="S12" s="207">
        <v>2699734</v>
      </c>
      <c r="T12" s="207">
        <v>3080768</v>
      </c>
      <c r="U12" s="207">
        <v>31315458</v>
      </c>
      <c r="V12" s="207">
        <v>15048931</v>
      </c>
      <c r="W12" s="207">
        <v>8079073</v>
      </c>
      <c r="X12" s="207">
        <v>5137000</v>
      </c>
      <c r="Y12" s="209">
        <v>8125504.4120876044</v>
      </c>
      <c r="Z12" s="209"/>
      <c r="AA12" s="209"/>
      <c r="AB12" s="209"/>
      <c r="AC12" s="209"/>
      <c r="AD12" s="209"/>
      <c r="AE12" s="209"/>
      <c r="AF12" s="209"/>
      <c r="AG12" s="209"/>
      <c r="AH12" s="209"/>
      <c r="AI12" s="209"/>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row>
    <row r="13" spans="2:61" x14ac:dyDescent="0.2">
      <c r="B13" s="144"/>
      <c r="C13" s="117"/>
      <c r="D13" s="103" t="s">
        <v>148</v>
      </c>
      <c r="E13" s="208">
        <f t="shared" si="3"/>
        <v>0</v>
      </c>
      <c r="F13" s="207">
        <v>0</v>
      </c>
      <c r="G13" s="207">
        <v>0</v>
      </c>
      <c r="H13" s="207">
        <v>0</v>
      </c>
      <c r="I13" s="207">
        <v>0</v>
      </c>
      <c r="J13" s="207">
        <v>0</v>
      </c>
      <c r="K13" s="207">
        <v>0</v>
      </c>
      <c r="L13" s="207">
        <v>0</v>
      </c>
      <c r="M13" s="207">
        <v>0</v>
      </c>
      <c r="N13" s="207">
        <v>0</v>
      </c>
      <c r="O13" s="207">
        <v>0</v>
      </c>
      <c r="P13" s="207">
        <v>0</v>
      </c>
      <c r="Q13" s="207">
        <v>0</v>
      </c>
      <c r="R13" s="207">
        <v>0</v>
      </c>
      <c r="S13" s="207">
        <v>0</v>
      </c>
      <c r="T13" s="207">
        <v>0</v>
      </c>
      <c r="U13" s="207">
        <v>0</v>
      </c>
      <c r="V13" s="207">
        <v>0</v>
      </c>
      <c r="W13" s="207">
        <v>0</v>
      </c>
      <c r="X13" s="207">
        <v>0</v>
      </c>
      <c r="Y13" s="209">
        <v>0</v>
      </c>
      <c r="Z13" s="209"/>
      <c r="AA13" s="209"/>
      <c r="AB13" s="209"/>
      <c r="AC13" s="209"/>
      <c r="AD13" s="209"/>
      <c r="AE13" s="209"/>
      <c r="AF13" s="209"/>
      <c r="AG13" s="209"/>
      <c r="AH13" s="209"/>
      <c r="AI13" s="209"/>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row>
    <row r="14" spans="2:61" x14ac:dyDescent="0.2">
      <c r="B14" s="144" t="s">
        <v>357</v>
      </c>
      <c r="C14" s="117"/>
      <c r="D14" s="103" t="s">
        <v>92</v>
      </c>
      <c r="E14" s="208">
        <f t="shared" si="3"/>
        <v>-89275</v>
      </c>
      <c r="F14" s="207">
        <v>0</v>
      </c>
      <c r="G14" s="207">
        <v>0</v>
      </c>
      <c r="H14" s="207">
        <v>0</v>
      </c>
      <c r="I14" s="207">
        <v>0</v>
      </c>
      <c r="J14" s="207">
        <v>0</v>
      </c>
      <c r="K14" s="207">
        <v>0</v>
      </c>
      <c r="L14" s="207">
        <v>0</v>
      </c>
      <c r="M14" s="207">
        <v>0</v>
      </c>
      <c r="N14" s="207">
        <v>0</v>
      </c>
      <c r="O14" s="207">
        <v>0</v>
      </c>
      <c r="P14" s="207">
        <v>0</v>
      </c>
      <c r="Q14" s="207">
        <v>0</v>
      </c>
      <c r="R14" s="207">
        <v>0</v>
      </c>
      <c r="S14" s="207">
        <v>0</v>
      </c>
      <c r="T14" s="207">
        <v>-21000</v>
      </c>
      <c r="U14" s="207">
        <v>-17000</v>
      </c>
      <c r="V14" s="207">
        <v>0</v>
      </c>
      <c r="W14" s="207">
        <v>-45138</v>
      </c>
      <c r="X14" s="207">
        <v>-3930</v>
      </c>
      <c r="Y14" s="209">
        <v>-2207</v>
      </c>
      <c r="Z14" s="209"/>
      <c r="AA14" s="209"/>
      <c r="AB14" s="209"/>
      <c r="AC14" s="209"/>
      <c r="AD14" s="209"/>
      <c r="AE14" s="209"/>
      <c r="AF14" s="209"/>
      <c r="AG14" s="209"/>
      <c r="AH14" s="209"/>
      <c r="AI14" s="209"/>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row>
    <row r="15" spans="2:61" x14ac:dyDescent="0.2">
      <c r="B15" s="144"/>
      <c r="C15" s="117"/>
      <c r="D15" s="117" t="s">
        <v>88</v>
      </c>
      <c r="E15" s="208">
        <f t="shared" si="3"/>
        <v>497679663.41208762</v>
      </c>
      <c r="F15" s="210">
        <f t="shared" ref="F15:AK15" si="4">SUM(F9:F14)</f>
        <v>380922000</v>
      </c>
      <c r="G15" s="210">
        <f t="shared" si="4"/>
        <v>3440438</v>
      </c>
      <c r="H15" s="210">
        <f t="shared" si="4"/>
        <v>5291463</v>
      </c>
      <c r="I15" s="210">
        <f t="shared" si="4"/>
        <v>983469</v>
      </c>
      <c r="J15" s="210">
        <f t="shared" si="4"/>
        <v>1947271</v>
      </c>
      <c r="K15" s="210">
        <f t="shared" si="4"/>
        <v>1923180</v>
      </c>
      <c r="L15" s="210">
        <f t="shared" si="4"/>
        <v>6261499</v>
      </c>
      <c r="M15" s="210">
        <f t="shared" si="4"/>
        <v>2218242</v>
      </c>
      <c r="N15" s="210">
        <f t="shared" si="4"/>
        <v>8334055</v>
      </c>
      <c r="O15" s="210">
        <f t="shared" si="4"/>
        <v>3028512</v>
      </c>
      <c r="P15" s="210">
        <f t="shared" si="4"/>
        <v>2561073</v>
      </c>
      <c r="Q15" s="210">
        <f t="shared" si="4"/>
        <v>3527098</v>
      </c>
      <c r="R15" s="210">
        <f t="shared" si="4"/>
        <v>3844170</v>
      </c>
      <c r="S15" s="210">
        <f t="shared" si="4"/>
        <v>2699734</v>
      </c>
      <c r="T15" s="210">
        <f t="shared" si="4"/>
        <v>3059768</v>
      </c>
      <c r="U15" s="210">
        <f t="shared" si="4"/>
        <v>31298458</v>
      </c>
      <c r="V15" s="210">
        <f t="shared" si="4"/>
        <v>15048931</v>
      </c>
      <c r="W15" s="210">
        <f t="shared" si="4"/>
        <v>8033935</v>
      </c>
      <c r="X15" s="210">
        <f t="shared" si="4"/>
        <v>5133070</v>
      </c>
      <c r="Y15" s="210">
        <f t="shared" si="4"/>
        <v>8123297.4120876044</v>
      </c>
      <c r="Z15" s="210">
        <f t="shared" si="4"/>
        <v>0</v>
      </c>
      <c r="AA15" s="210">
        <f t="shared" si="4"/>
        <v>0</v>
      </c>
      <c r="AB15" s="210">
        <f t="shared" si="4"/>
        <v>0</v>
      </c>
      <c r="AC15" s="210">
        <f t="shared" si="4"/>
        <v>0</v>
      </c>
      <c r="AD15" s="210">
        <f t="shared" si="4"/>
        <v>0</v>
      </c>
      <c r="AE15" s="210">
        <f t="shared" si="4"/>
        <v>0</v>
      </c>
      <c r="AF15" s="210">
        <f t="shared" si="4"/>
        <v>0</v>
      </c>
      <c r="AG15" s="210">
        <f t="shared" si="4"/>
        <v>0</v>
      </c>
      <c r="AH15" s="210">
        <f t="shared" si="4"/>
        <v>0</v>
      </c>
      <c r="AI15" s="210">
        <f t="shared" si="4"/>
        <v>0</v>
      </c>
      <c r="AJ15" s="122">
        <f t="shared" si="4"/>
        <v>0</v>
      </c>
      <c r="AK15" s="122">
        <f t="shared" si="4"/>
        <v>0</v>
      </c>
      <c r="AL15" s="122">
        <f t="shared" ref="AL15:BH15" si="5">SUM(AL9:AL14)</f>
        <v>0</v>
      </c>
      <c r="AM15" s="122">
        <f t="shared" si="5"/>
        <v>0</v>
      </c>
      <c r="AN15" s="122">
        <f t="shared" si="5"/>
        <v>0</v>
      </c>
      <c r="AO15" s="122">
        <f t="shared" si="5"/>
        <v>0</v>
      </c>
      <c r="AP15" s="122">
        <f t="shared" si="5"/>
        <v>0</v>
      </c>
      <c r="AQ15" s="122">
        <f t="shared" si="5"/>
        <v>0</v>
      </c>
      <c r="AR15" s="122">
        <f t="shared" si="5"/>
        <v>0</v>
      </c>
      <c r="AS15" s="122">
        <f t="shared" si="5"/>
        <v>0</v>
      </c>
      <c r="AT15" s="122">
        <f t="shared" si="5"/>
        <v>0</v>
      </c>
      <c r="AU15" s="122">
        <f t="shared" si="5"/>
        <v>0</v>
      </c>
      <c r="AV15" s="122">
        <f t="shared" si="5"/>
        <v>0</v>
      </c>
      <c r="AW15" s="122">
        <f t="shared" si="5"/>
        <v>0</v>
      </c>
      <c r="AX15" s="122">
        <f t="shared" si="5"/>
        <v>0</v>
      </c>
      <c r="AY15" s="122">
        <f t="shared" si="5"/>
        <v>0</v>
      </c>
      <c r="AZ15" s="122">
        <f t="shared" si="5"/>
        <v>0</v>
      </c>
      <c r="BA15" s="122">
        <f t="shared" si="5"/>
        <v>0</v>
      </c>
      <c r="BB15" s="122">
        <f t="shared" si="5"/>
        <v>0</v>
      </c>
      <c r="BC15" s="122">
        <f t="shared" si="5"/>
        <v>0</v>
      </c>
      <c r="BD15" s="122">
        <f t="shared" si="5"/>
        <v>0</v>
      </c>
      <c r="BE15" s="122">
        <f t="shared" si="5"/>
        <v>0</v>
      </c>
      <c r="BF15" s="122">
        <f t="shared" si="5"/>
        <v>0</v>
      </c>
      <c r="BG15" s="122">
        <f t="shared" si="5"/>
        <v>0</v>
      </c>
      <c r="BH15" s="122">
        <f t="shared" si="5"/>
        <v>0</v>
      </c>
    </row>
    <row r="16" spans="2:61" x14ac:dyDescent="0.2">
      <c r="B16" s="144"/>
      <c r="C16" s="117" t="s">
        <v>204</v>
      </c>
      <c r="D16" s="117"/>
      <c r="E16" s="208"/>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row>
    <row r="17" spans="2:60" ht="25.5" x14ac:dyDescent="0.2">
      <c r="B17" s="144"/>
      <c r="C17" s="117"/>
      <c r="D17" s="103" t="s">
        <v>205</v>
      </c>
      <c r="E17" s="208"/>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row>
    <row r="18" spans="2:60" x14ac:dyDescent="0.2">
      <c r="B18" s="144"/>
      <c r="C18" s="117"/>
      <c r="D18" s="103" t="s">
        <v>86</v>
      </c>
      <c r="E18" s="208"/>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row>
    <row r="19" spans="2:60" x14ac:dyDescent="0.2">
      <c r="B19" s="144"/>
      <c r="C19" s="117"/>
      <c r="D19" s="103" t="s">
        <v>148</v>
      </c>
      <c r="E19" s="20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row>
    <row r="20" spans="2:60" x14ac:dyDescent="0.2">
      <c r="B20" s="144"/>
      <c r="C20" s="117"/>
      <c r="D20" s="103" t="s">
        <v>92</v>
      </c>
      <c r="E20" s="208"/>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row>
    <row r="21" spans="2:60" x14ac:dyDescent="0.2">
      <c r="B21" s="144"/>
      <c r="C21" s="117"/>
      <c r="D21" s="117" t="s">
        <v>88</v>
      </c>
      <c r="E21" s="208">
        <f>SUM(F21:BH21)</f>
        <v>0</v>
      </c>
      <c r="F21" s="210">
        <f t="shared" ref="F21:AK21" si="6">SUM(F17:F20)</f>
        <v>0</v>
      </c>
      <c r="G21" s="210">
        <f t="shared" si="6"/>
        <v>0</v>
      </c>
      <c r="H21" s="210">
        <f t="shared" si="6"/>
        <v>0</v>
      </c>
      <c r="I21" s="210">
        <f t="shared" si="6"/>
        <v>0</v>
      </c>
      <c r="J21" s="210">
        <f t="shared" si="6"/>
        <v>0</v>
      </c>
      <c r="K21" s="210">
        <f t="shared" si="6"/>
        <v>0</v>
      </c>
      <c r="L21" s="210">
        <f t="shared" si="6"/>
        <v>0</v>
      </c>
      <c r="M21" s="210">
        <f t="shared" si="6"/>
        <v>0</v>
      </c>
      <c r="N21" s="210">
        <f t="shared" si="6"/>
        <v>0</v>
      </c>
      <c r="O21" s="210">
        <f t="shared" si="6"/>
        <v>0</v>
      </c>
      <c r="P21" s="210">
        <f t="shared" si="6"/>
        <v>0</v>
      </c>
      <c r="Q21" s="210">
        <f t="shared" si="6"/>
        <v>0</v>
      </c>
      <c r="R21" s="210">
        <f t="shared" si="6"/>
        <v>0</v>
      </c>
      <c r="S21" s="210">
        <f t="shared" si="6"/>
        <v>0</v>
      </c>
      <c r="T21" s="210">
        <f t="shared" si="6"/>
        <v>0</v>
      </c>
      <c r="U21" s="210">
        <f t="shared" si="6"/>
        <v>0</v>
      </c>
      <c r="V21" s="210">
        <f t="shared" si="6"/>
        <v>0</v>
      </c>
      <c r="W21" s="210">
        <f t="shared" si="6"/>
        <v>0</v>
      </c>
      <c r="X21" s="210">
        <f t="shared" si="6"/>
        <v>0</v>
      </c>
      <c r="Y21" s="210">
        <f t="shared" si="6"/>
        <v>0</v>
      </c>
      <c r="Z21" s="210">
        <f t="shared" si="6"/>
        <v>0</v>
      </c>
      <c r="AA21" s="210">
        <f t="shared" si="6"/>
        <v>0</v>
      </c>
      <c r="AB21" s="210">
        <f t="shared" si="6"/>
        <v>0</v>
      </c>
      <c r="AC21" s="210">
        <f t="shared" si="6"/>
        <v>0</v>
      </c>
      <c r="AD21" s="210">
        <f t="shared" si="6"/>
        <v>0</v>
      </c>
      <c r="AE21" s="210">
        <f t="shared" si="6"/>
        <v>0</v>
      </c>
      <c r="AF21" s="210">
        <f t="shared" si="6"/>
        <v>0</v>
      </c>
      <c r="AG21" s="210">
        <f t="shared" si="6"/>
        <v>0</v>
      </c>
      <c r="AH21" s="210">
        <f t="shared" si="6"/>
        <v>0</v>
      </c>
      <c r="AI21" s="210">
        <f t="shared" si="6"/>
        <v>0</v>
      </c>
      <c r="AJ21" s="122">
        <f t="shared" si="6"/>
        <v>0</v>
      </c>
      <c r="AK21" s="122">
        <f t="shared" si="6"/>
        <v>0</v>
      </c>
      <c r="AL21" s="122">
        <f t="shared" ref="AL21:BH21" si="7">SUM(AL17:AL20)</f>
        <v>0</v>
      </c>
      <c r="AM21" s="122">
        <f t="shared" si="7"/>
        <v>0</v>
      </c>
      <c r="AN21" s="122">
        <f t="shared" si="7"/>
        <v>0</v>
      </c>
      <c r="AO21" s="122">
        <f t="shared" si="7"/>
        <v>0</v>
      </c>
      <c r="AP21" s="122">
        <f t="shared" si="7"/>
        <v>0</v>
      </c>
      <c r="AQ21" s="122">
        <f t="shared" si="7"/>
        <v>0</v>
      </c>
      <c r="AR21" s="122">
        <f t="shared" si="7"/>
        <v>0</v>
      </c>
      <c r="AS21" s="122">
        <f t="shared" si="7"/>
        <v>0</v>
      </c>
      <c r="AT21" s="122">
        <f t="shared" si="7"/>
        <v>0</v>
      </c>
      <c r="AU21" s="122">
        <f t="shared" si="7"/>
        <v>0</v>
      </c>
      <c r="AV21" s="122">
        <f t="shared" si="7"/>
        <v>0</v>
      </c>
      <c r="AW21" s="122">
        <f t="shared" si="7"/>
        <v>0</v>
      </c>
      <c r="AX21" s="122">
        <f t="shared" si="7"/>
        <v>0</v>
      </c>
      <c r="AY21" s="122">
        <f t="shared" si="7"/>
        <v>0</v>
      </c>
      <c r="AZ21" s="122">
        <f t="shared" si="7"/>
        <v>0</v>
      </c>
      <c r="BA21" s="122">
        <f t="shared" si="7"/>
        <v>0</v>
      </c>
      <c r="BB21" s="122">
        <f t="shared" si="7"/>
        <v>0</v>
      </c>
      <c r="BC21" s="122">
        <f t="shared" si="7"/>
        <v>0</v>
      </c>
      <c r="BD21" s="122">
        <f t="shared" si="7"/>
        <v>0</v>
      </c>
      <c r="BE21" s="122">
        <f t="shared" si="7"/>
        <v>0</v>
      </c>
      <c r="BF21" s="122">
        <f t="shared" si="7"/>
        <v>0</v>
      </c>
      <c r="BG21" s="122">
        <f t="shared" si="7"/>
        <v>0</v>
      </c>
      <c r="BH21" s="122">
        <f t="shared" si="7"/>
        <v>0</v>
      </c>
    </row>
    <row r="22" spans="2:60" x14ac:dyDescent="0.2">
      <c r="B22" s="144"/>
      <c r="C22" s="117"/>
      <c r="D22" s="117" t="s">
        <v>113</v>
      </c>
      <c r="E22" s="208">
        <f>E15+E21</f>
        <v>497679663.41208762</v>
      </c>
      <c r="F22" s="208">
        <f t="shared" ref="F22:BH22" si="8">F15+F21</f>
        <v>380922000</v>
      </c>
      <c r="G22" s="208">
        <f t="shared" si="8"/>
        <v>3440438</v>
      </c>
      <c r="H22" s="208">
        <f t="shared" si="8"/>
        <v>5291463</v>
      </c>
      <c r="I22" s="208">
        <f t="shared" si="8"/>
        <v>983469</v>
      </c>
      <c r="J22" s="208">
        <f t="shared" si="8"/>
        <v>1947271</v>
      </c>
      <c r="K22" s="208">
        <f t="shared" si="8"/>
        <v>1923180</v>
      </c>
      <c r="L22" s="208">
        <f t="shared" si="8"/>
        <v>6261499</v>
      </c>
      <c r="M22" s="208">
        <f t="shared" si="8"/>
        <v>2218242</v>
      </c>
      <c r="N22" s="208">
        <f t="shared" si="8"/>
        <v>8334055</v>
      </c>
      <c r="O22" s="208">
        <f t="shared" si="8"/>
        <v>3028512</v>
      </c>
      <c r="P22" s="208">
        <f t="shared" si="8"/>
        <v>2561073</v>
      </c>
      <c r="Q22" s="208">
        <f t="shared" si="8"/>
        <v>3527098</v>
      </c>
      <c r="R22" s="208">
        <f t="shared" si="8"/>
        <v>3844170</v>
      </c>
      <c r="S22" s="208">
        <f t="shared" si="8"/>
        <v>2699734</v>
      </c>
      <c r="T22" s="208">
        <f t="shared" si="8"/>
        <v>3059768</v>
      </c>
      <c r="U22" s="208">
        <f t="shared" si="8"/>
        <v>31298458</v>
      </c>
      <c r="V22" s="208">
        <f t="shared" si="8"/>
        <v>15048931</v>
      </c>
      <c r="W22" s="208">
        <f t="shared" si="8"/>
        <v>8033935</v>
      </c>
      <c r="X22" s="208">
        <f t="shared" si="8"/>
        <v>5133070</v>
      </c>
      <c r="Y22" s="208">
        <f t="shared" si="8"/>
        <v>8123297.4120876044</v>
      </c>
      <c r="Z22" s="208">
        <f t="shared" si="8"/>
        <v>0</v>
      </c>
      <c r="AA22" s="208">
        <f t="shared" si="8"/>
        <v>0</v>
      </c>
      <c r="AB22" s="208">
        <f t="shared" si="8"/>
        <v>0</v>
      </c>
      <c r="AC22" s="208">
        <f t="shared" si="8"/>
        <v>0</v>
      </c>
      <c r="AD22" s="208">
        <f t="shared" si="8"/>
        <v>0</v>
      </c>
      <c r="AE22" s="208">
        <f t="shared" si="8"/>
        <v>0</v>
      </c>
      <c r="AF22" s="208">
        <f t="shared" si="8"/>
        <v>0</v>
      </c>
      <c r="AG22" s="208">
        <f t="shared" si="8"/>
        <v>0</v>
      </c>
      <c r="AH22" s="208">
        <f t="shared" si="8"/>
        <v>0</v>
      </c>
      <c r="AI22" s="208">
        <f t="shared" si="8"/>
        <v>0</v>
      </c>
      <c r="AJ22" s="123">
        <f t="shared" si="8"/>
        <v>0</v>
      </c>
      <c r="AK22" s="123">
        <f t="shared" si="8"/>
        <v>0</v>
      </c>
      <c r="AL22" s="123">
        <f t="shared" si="8"/>
        <v>0</v>
      </c>
      <c r="AM22" s="123">
        <f t="shared" si="8"/>
        <v>0</v>
      </c>
      <c r="AN22" s="123">
        <f t="shared" si="8"/>
        <v>0</v>
      </c>
      <c r="AO22" s="123">
        <f t="shared" si="8"/>
        <v>0</v>
      </c>
      <c r="AP22" s="123">
        <f t="shared" si="8"/>
        <v>0</v>
      </c>
      <c r="AQ22" s="123">
        <f t="shared" si="8"/>
        <v>0</v>
      </c>
      <c r="AR22" s="123">
        <f t="shared" si="8"/>
        <v>0</v>
      </c>
      <c r="AS22" s="123">
        <f t="shared" si="8"/>
        <v>0</v>
      </c>
      <c r="AT22" s="123">
        <f t="shared" si="8"/>
        <v>0</v>
      </c>
      <c r="AU22" s="123">
        <f t="shared" si="8"/>
        <v>0</v>
      </c>
      <c r="AV22" s="123">
        <f t="shared" si="8"/>
        <v>0</v>
      </c>
      <c r="AW22" s="123">
        <f t="shared" si="8"/>
        <v>0</v>
      </c>
      <c r="AX22" s="123">
        <f t="shared" si="8"/>
        <v>0</v>
      </c>
      <c r="AY22" s="123">
        <f t="shared" si="8"/>
        <v>0</v>
      </c>
      <c r="AZ22" s="123">
        <f t="shared" si="8"/>
        <v>0</v>
      </c>
      <c r="BA22" s="123">
        <f t="shared" si="8"/>
        <v>0</v>
      </c>
      <c r="BB22" s="123">
        <f t="shared" si="8"/>
        <v>0</v>
      </c>
      <c r="BC22" s="123">
        <f t="shared" si="8"/>
        <v>0</v>
      </c>
      <c r="BD22" s="123">
        <f t="shared" si="8"/>
        <v>0</v>
      </c>
      <c r="BE22" s="123">
        <f t="shared" si="8"/>
        <v>0</v>
      </c>
      <c r="BF22" s="123">
        <f t="shared" si="8"/>
        <v>0</v>
      </c>
      <c r="BG22" s="123">
        <f t="shared" si="8"/>
        <v>0</v>
      </c>
      <c r="BH22" s="123">
        <f t="shared" si="8"/>
        <v>0</v>
      </c>
    </row>
    <row r="23" spans="2:60" x14ac:dyDescent="0.2">
      <c r="B23" s="144"/>
      <c r="C23" s="117" t="s">
        <v>249</v>
      </c>
      <c r="D23" s="117"/>
      <c r="E23" s="208">
        <f t="shared" si="3"/>
        <v>0</v>
      </c>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2:60" x14ac:dyDescent="0.2">
      <c r="B24" s="144" t="s">
        <v>358</v>
      </c>
      <c r="C24" s="117"/>
      <c r="D24" s="131" t="s">
        <v>138</v>
      </c>
      <c r="E24" s="208">
        <f t="shared" si="3"/>
        <v>1011074535</v>
      </c>
      <c r="F24" s="207">
        <v>0</v>
      </c>
      <c r="G24" s="207">
        <v>50162607</v>
      </c>
      <c r="H24" s="207">
        <v>51355650</v>
      </c>
      <c r="I24" s="207">
        <v>53580307</v>
      </c>
      <c r="J24" s="207">
        <v>53962963</v>
      </c>
      <c r="K24" s="207">
        <v>52884046</v>
      </c>
      <c r="L24" s="207">
        <v>36100000</v>
      </c>
      <c r="M24" s="207">
        <v>38783000</v>
      </c>
      <c r="N24" s="207">
        <v>40028000</v>
      </c>
      <c r="O24" s="207">
        <v>42007000</v>
      </c>
      <c r="P24" s="207">
        <v>42334000</v>
      </c>
      <c r="Q24" s="207">
        <v>47732000</v>
      </c>
      <c r="R24" s="207">
        <v>52811000</v>
      </c>
      <c r="S24" s="207">
        <v>28361955</v>
      </c>
      <c r="T24" s="207">
        <v>54493404</v>
      </c>
      <c r="U24" s="207">
        <v>53335521</v>
      </c>
      <c r="V24" s="207">
        <v>74257000</v>
      </c>
      <c r="W24" s="207">
        <v>79587000</v>
      </c>
      <c r="X24" s="207">
        <v>79927000</v>
      </c>
      <c r="Y24" s="209">
        <f>'2.1 Revenue by service'!D23</f>
        <v>79372082</v>
      </c>
      <c r="Z24" s="209"/>
      <c r="AA24" s="209"/>
      <c r="AB24" s="209"/>
      <c r="AC24" s="209"/>
      <c r="AD24" s="209"/>
      <c r="AE24" s="209"/>
      <c r="AF24" s="209"/>
      <c r="AG24" s="209"/>
      <c r="AH24" s="209"/>
      <c r="AI24" s="209"/>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row>
    <row r="25" spans="2:60" x14ac:dyDescent="0.2">
      <c r="B25" s="144" t="s">
        <v>358</v>
      </c>
      <c r="C25" s="117"/>
      <c r="D25" s="131" t="s">
        <v>139</v>
      </c>
      <c r="E25" s="208">
        <f t="shared" si="3"/>
        <v>-345970545</v>
      </c>
      <c r="F25" s="207">
        <v>0</v>
      </c>
      <c r="G25" s="207">
        <v>-15368000</v>
      </c>
      <c r="H25" s="207">
        <v>-15094000</v>
      </c>
      <c r="I25" s="207">
        <v>-15596000</v>
      </c>
      <c r="J25" s="207">
        <v>-15940000</v>
      </c>
      <c r="K25" s="207">
        <v>-16293000</v>
      </c>
      <c r="L25" s="207">
        <v>-12720750</v>
      </c>
      <c r="M25" s="207">
        <v>-13491790</v>
      </c>
      <c r="N25" s="207">
        <v>-15287110</v>
      </c>
      <c r="O25" s="207">
        <v>-16241700</v>
      </c>
      <c r="P25" s="207">
        <v>-18028460</v>
      </c>
      <c r="Q25" s="207">
        <v>-18777570</v>
      </c>
      <c r="R25" s="207">
        <v>-22882110</v>
      </c>
      <c r="S25" s="207">
        <v>-10325422</v>
      </c>
      <c r="T25" s="207">
        <v>-21586704</v>
      </c>
      <c r="U25" s="207">
        <v>-21077637</v>
      </c>
      <c r="V25" s="207">
        <v>-25343000</v>
      </c>
      <c r="W25" s="207">
        <v>-24320000</v>
      </c>
      <c r="X25" s="207">
        <v>-23580000</v>
      </c>
      <c r="Y25" s="209">
        <f>'2. Revenues and expenses'!D39-'2. Revenues and expenses'!D21</f>
        <v>-24017292</v>
      </c>
      <c r="Z25" s="209"/>
      <c r="AA25" s="209"/>
      <c r="AB25" s="209"/>
      <c r="AC25" s="209"/>
      <c r="AD25" s="209"/>
      <c r="AE25" s="209"/>
      <c r="AF25" s="209"/>
      <c r="AG25" s="209"/>
      <c r="AH25" s="209"/>
      <c r="AI25" s="209"/>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row>
    <row r="26" spans="2:60" x14ac:dyDescent="0.2">
      <c r="B26" s="144" t="s">
        <v>359</v>
      </c>
      <c r="C26" s="117"/>
      <c r="D26" s="131" t="s">
        <v>140</v>
      </c>
      <c r="E26" s="208">
        <f t="shared" si="3"/>
        <v>-7494779.0045639221</v>
      </c>
      <c r="F26" s="207">
        <v>0</v>
      </c>
      <c r="G26" s="207">
        <v>0</v>
      </c>
      <c r="H26" s="207">
        <v>0</v>
      </c>
      <c r="I26" s="207">
        <v>0</v>
      </c>
      <c r="J26" s="207">
        <v>0</v>
      </c>
      <c r="K26" s="207">
        <v>0</v>
      </c>
      <c r="L26" s="207">
        <v>0</v>
      </c>
      <c r="M26" s="207">
        <v>0</v>
      </c>
      <c r="N26" s="207">
        <v>0</v>
      </c>
      <c r="O26" s="207">
        <v>0</v>
      </c>
      <c r="P26" s="207">
        <v>0</v>
      </c>
      <c r="Q26" s="207">
        <v>0</v>
      </c>
      <c r="R26" s="207">
        <v>0</v>
      </c>
      <c r="S26" s="207">
        <v>0</v>
      </c>
      <c r="T26" s="207">
        <v>0</v>
      </c>
      <c r="U26" s="207">
        <v>0</v>
      </c>
      <c r="V26" s="207">
        <v>0</v>
      </c>
      <c r="W26" s="207">
        <v>0</v>
      </c>
      <c r="X26" s="207">
        <v>-3046534</v>
      </c>
      <c r="Y26" s="207">
        <v>-4448245.0045639221</v>
      </c>
      <c r="Z26" s="209"/>
      <c r="AA26" s="209"/>
      <c r="AB26" s="209"/>
      <c r="AC26" s="209"/>
      <c r="AD26" s="209"/>
      <c r="AE26" s="209"/>
      <c r="AF26" s="209"/>
      <c r="AG26" s="209"/>
      <c r="AH26" s="209"/>
      <c r="AI26" s="209"/>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row>
    <row r="27" spans="2:60" x14ac:dyDescent="0.2">
      <c r="B27" s="144" t="s">
        <v>360</v>
      </c>
      <c r="C27" s="117"/>
      <c r="D27" s="131" t="s">
        <v>207</v>
      </c>
      <c r="E27" s="208">
        <f t="shared" si="3"/>
        <v>-743414710.51026106</v>
      </c>
      <c r="F27" s="207">
        <v>0</v>
      </c>
      <c r="G27" s="207">
        <v>-33679000</v>
      </c>
      <c r="H27" s="207">
        <v>-33487000</v>
      </c>
      <c r="I27" s="207">
        <v>-33356000</v>
      </c>
      <c r="J27" s="207">
        <v>-33234000</v>
      </c>
      <c r="K27" s="207">
        <v>-33007000</v>
      </c>
      <c r="L27" s="207">
        <v>-34840427</v>
      </c>
      <c r="M27" s="207">
        <v>-37792068</v>
      </c>
      <c r="N27" s="207">
        <v>-44118384</v>
      </c>
      <c r="O27" s="207">
        <v>-47066442</v>
      </c>
      <c r="P27" s="207">
        <v>-46054463</v>
      </c>
      <c r="Q27" s="207">
        <v>-46375218</v>
      </c>
      <c r="R27" s="207">
        <v>-41871498</v>
      </c>
      <c r="S27" s="207">
        <v>-20544855</v>
      </c>
      <c r="T27" s="207">
        <v>-45276090</v>
      </c>
      <c r="U27" s="207">
        <v>-38629866</v>
      </c>
      <c r="V27" s="207">
        <v>-41096532</v>
      </c>
      <c r="W27" s="207">
        <v>-39090764</v>
      </c>
      <c r="X27" s="207">
        <v>-47443947</v>
      </c>
      <c r="Y27" s="207">
        <v>-46451156.510261022</v>
      </c>
      <c r="Z27" s="209"/>
      <c r="AA27" s="209"/>
      <c r="AB27" s="209"/>
      <c r="AC27" s="209"/>
      <c r="AD27" s="209"/>
      <c r="AE27" s="209"/>
      <c r="AF27" s="209"/>
      <c r="AG27" s="209"/>
      <c r="AH27" s="209"/>
      <c r="AI27" s="209"/>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row>
    <row r="28" spans="2:60" x14ac:dyDescent="0.2">
      <c r="B28" s="144"/>
      <c r="C28" s="117"/>
      <c r="D28" s="117" t="s">
        <v>208</v>
      </c>
      <c r="E28" s="208">
        <f t="shared" si="3"/>
        <v>-85805499.514824942</v>
      </c>
      <c r="F28" s="210">
        <f>SUM(F23:F27)</f>
        <v>0</v>
      </c>
      <c r="G28" s="210">
        <f t="shared" ref="G28:BH28" si="9">SUM(G23:G27)</f>
        <v>1115607</v>
      </c>
      <c r="H28" s="210">
        <f t="shared" si="9"/>
        <v>2774650</v>
      </c>
      <c r="I28" s="210">
        <f t="shared" si="9"/>
        <v>4628307</v>
      </c>
      <c r="J28" s="210">
        <f t="shared" si="9"/>
        <v>4788963</v>
      </c>
      <c r="K28" s="210">
        <f t="shared" si="9"/>
        <v>3584046</v>
      </c>
      <c r="L28" s="210">
        <f t="shared" si="9"/>
        <v>-11461177</v>
      </c>
      <c r="M28" s="210">
        <f t="shared" si="9"/>
        <v>-12500858</v>
      </c>
      <c r="N28" s="210">
        <f t="shared" si="9"/>
        <v>-19377494</v>
      </c>
      <c r="O28" s="210">
        <f t="shared" si="9"/>
        <v>-21301142</v>
      </c>
      <c r="P28" s="210">
        <f t="shared" si="9"/>
        <v>-21748923</v>
      </c>
      <c r="Q28" s="210">
        <f t="shared" si="9"/>
        <v>-17420788</v>
      </c>
      <c r="R28" s="210">
        <f t="shared" si="9"/>
        <v>-11942608</v>
      </c>
      <c r="S28" s="210">
        <f t="shared" si="9"/>
        <v>-2508322</v>
      </c>
      <c r="T28" s="210">
        <f t="shared" si="9"/>
        <v>-12369390</v>
      </c>
      <c r="U28" s="210">
        <f t="shared" si="9"/>
        <v>-6371982</v>
      </c>
      <c r="V28" s="210">
        <f t="shared" si="9"/>
        <v>7817468</v>
      </c>
      <c r="W28" s="210">
        <f t="shared" si="9"/>
        <v>16176236</v>
      </c>
      <c r="X28" s="210">
        <f t="shared" si="9"/>
        <v>5856519</v>
      </c>
      <c r="Y28" s="210">
        <f t="shared" si="9"/>
        <v>4455388.4851750582</v>
      </c>
      <c r="Z28" s="210">
        <f t="shared" si="9"/>
        <v>0</v>
      </c>
      <c r="AA28" s="210">
        <f t="shared" si="9"/>
        <v>0</v>
      </c>
      <c r="AB28" s="210">
        <f t="shared" si="9"/>
        <v>0</v>
      </c>
      <c r="AC28" s="210">
        <f t="shared" si="9"/>
        <v>0</v>
      </c>
      <c r="AD28" s="210">
        <f t="shared" si="9"/>
        <v>0</v>
      </c>
      <c r="AE28" s="210">
        <f t="shared" si="9"/>
        <v>0</v>
      </c>
      <c r="AF28" s="210">
        <f t="shared" si="9"/>
        <v>0</v>
      </c>
      <c r="AG28" s="210">
        <f t="shared" si="9"/>
        <v>0</v>
      </c>
      <c r="AH28" s="210">
        <f t="shared" si="9"/>
        <v>0</v>
      </c>
      <c r="AI28" s="210">
        <f t="shared" si="9"/>
        <v>0</v>
      </c>
      <c r="AJ28" s="122">
        <f t="shared" si="9"/>
        <v>0</v>
      </c>
      <c r="AK28" s="122">
        <f t="shared" si="9"/>
        <v>0</v>
      </c>
      <c r="AL28" s="122">
        <f t="shared" si="9"/>
        <v>0</v>
      </c>
      <c r="AM28" s="122">
        <f t="shared" si="9"/>
        <v>0</v>
      </c>
      <c r="AN28" s="122">
        <f t="shared" si="9"/>
        <v>0</v>
      </c>
      <c r="AO28" s="122">
        <f t="shared" si="9"/>
        <v>0</v>
      </c>
      <c r="AP28" s="122">
        <f t="shared" si="9"/>
        <v>0</v>
      </c>
      <c r="AQ28" s="122">
        <f t="shared" si="9"/>
        <v>0</v>
      </c>
      <c r="AR28" s="122">
        <f t="shared" si="9"/>
        <v>0</v>
      </c>
      <c r="AS28" s="122">
        <f t="shared" si="9"/>
        <v>0</v>
      </c>
      <c r="AT28" s="122">
        <f t="shared" si="9"/>
        <v>0</v>
      </c>
      <c r="AU28" s="122">
        <f t="shared" si="9"/>
        <v>0</v>
      </c>
      <c r="AV28" s="122">
        <f t="shared" si="9"/>
        <v>0</v>
      </c>
      <c r="AW28" s="122">
        <f t="shared" si="9"/>
        <v>0</v>
      </c>
      <c r="AX28" s="122">
        <f t="shared" si="9"/>
        <v>0</v>
      </c>
      <c r="AY28" s="122">
        <f t="shared" si="9"/>
        <v>0</v>
      </c>
      <c r="AZ28" s="122">
        <f t="shared" si="9"/>
        <v>0</v>
      </c>
      <c r="BA28" s="122">
        <f t="shared" si="9"/>
        <v>0</v>
      </c>
      <c r="BB28" s="122">
        <f t="shared" si="9"/>
        <v>0</v>
      </c>
      <c r="BC28" s="122">
        <f t="shared" si="9"/>
        <v>0</v>
      </c>
      <c r="BD28" s="122">
        <f t="shared" si="9"/>
        <v>0</v>
      </c>
      <c r="BE28" s="122">
        <f t="shared" si="9"/>
        <v>0</v>
      </c>
      <c r="BF28" s="122">
        <f t="shared" si="9"/>
        <v>0</v>
      </c>
      <c r="BG28" s="122">
        <f t="shared" si="9"/>
        <v>0</v>
      </c>
      <c r="BH28" s="122">
        <f t="shared" si="9"/>
        <v>0</v>
      </c>
    </row>
    <row r="29" spans="2:60" ht="36" customHeight="1" x14ac:dyDescent="0.2">
      <c r="B29" s="106"/>
      <c r="C29" s="105"/>
      <c r="D29" s="190" t="s">
        <v>250</v>
      </c>
      <c r="E29" s="208">
        <f t="shared" si="3"/>
        <v>583485162.92691255</v>
      </c>
      <c r="F29" s="210">
        <f>F15+F21-F28</f>
        <v>380922000</v>
      </c>
      <c r="G29" s="210">
        <f t="shared" ref="G29:BH29" si="10">G15+G21-G28</f>
        <v>2324831</v>
      </c>
      <c r="H29" s="210">
        <f t="shared" si="10"/>
        <v>2516813</v>
      </c>
      <c r="I29" s="210">
        <f t="shared" si="10"/>
        <v>-3644838</v>
      </c>
      <c r="J29" s="210">
        <f t="shared" si="10"/>
        <v>-2841692</v>
      </c>
      <c r="K29" s="210">
        <f t="shared" si="10"/>
        <v>-1660866</v>
      </c>
      <c r="L29" s="210">
        <f t="shared" si="10"/>
        <v>17722676</v>
      </c>
      <c r="M29" s="210">
        <f t="shared" si="10"/>
        <v>14719100</v>
      </c>
      <c r="N29" s="210">
        <f t="shared" si="10"/>
        <v>27711549</v>
      </c>
      <c r="O29" s="210">
        <f t="shared" si="10"/>
        <v>24329654</v>
      </c>
      <c r="P29" s="210">
        <f t="shared" si="10"/>
        <v>24309996</v>
      </c>
      <c r="Q29" s="210">
        <f t="shared" si="10"/>
        <v>20947886</v>
      </c>
      <c r="R29" s="210">
        <f t="shared" si="10"/>
        <v>15786778</v>
      </c>
      <c r="S29" s="210">
        <f t="shared" si="10"/>
        <v>5208056</v>
      </c>
      <c r="T29" s="210">
        <f t="shared" si="10"/>
        <v>15429158</v>
      </c>
      <c r="U29" s="210">
        <f t="shared" si="10"/>
        <v>37670440</v>
      </c>
      <c r="V29" s="210">
        <f t="shared" si="10"/>
        <v>7231463</v>
      </c>
      <c r="W29" s="210">
        <f t="shared" si="10"/>
        <v>-8142301</v>
      </c>
      <c r="X29" s="210">
        <f t="shared" si="10"/>
        <v>-723449</v>
      </c>
      <c r="Y29" s="210">
        <f t="shared" si="10"/>
        <v>3667908.9269125462</v>
      </c>
      <c r="Z29" s="210">
        <f t="shared" si="10"/>
        <v>0</v>
      </c>
      <c r="AA29" s="210">
        <f t="shared" si="10"/>
        <v>0</v>
      </c>
      <c r="AB29" s="210">
        <f t="shared" si="10"/>
        <v>0</v>
      </c>
      <c r="AC29" s="210">
        <f t="shared" si="10"/>
        <v>0</v>
      </c>
      <c r="AD29" s="210">
        <f t="shared" si="10"/>
        <v>0</v>
      </c>
      <c r="AE29" s="210">
        <f t="shared" si="10"/>
        <v>0</v>
      </c>
      <c r="AF29" s="210">
        <f t="shared" si="10"/>
        <v>0</v>
      </c>
      <c r="AG29" s="210">
        <f t="shared" si="10"/>
        <v>0</v>
      </c>
      <c r="AH29" s="210">
        <f t="shared" si="10"/>
        <v>0</v>
      </c>
      <c r="AI29" s="210">
        <f t="shared" si="10"/>
        <v>0</v>
      </c>
      <c r="AJ29" s="122">
        <f t="shared" si="10"/>
        <v>0</v>
      </c>
      <c r="AK29" s="122">
        <f t="shared" si="10"/>
        <v>0</v>
      </c>
      <c r="AL29" s="122">
        <f t="shared" si="10"/>
        <v>0</v>
      </c>
      <c r="AM29" s="122">
        <f t="shared" si="10"/>
        <v>0</v>
      </c>
      <c r="AN29" s="122">
        <f t="shared" si="10"/>
        <v>0</v>
      </c>
      <c r="AO29" s="122">
        <f t="shared" si="10"/>
        <v>0</v>
      </c>
      <c r="AP29" s="122">
        <f t="shared" si="10"/>
        <v>0</v>
      </c>
      <c r="AQ29" s="122">
        <f t="shared" si="10"/>
        <v>0</v>
      </c>
      <c r="AR29" s="122">
        <f t="shared" si="10"/>
        <v>0</v>
      </c>
      <c r="AS29" s="122">
        <f t="shared" si="10"/>
        <v>0</v>
      </c>
      <c r="AT29" s="122">
        <f t="shared" si="10"/>
        <v>0</v>
      </c>
      <c r="AU29" s="122">
        <f t="shared" si="10"/>
        <v>0</v>
      </c>
      <c r="AV29" s="122">
        <f t="shared" si="10"/>
        <v>0</v>
      </c>
      <c r="AW29" s="122">
        <f t="shared" si="10"/>
        <v>0</v>
      </c>
      <c r="AX29" s="122">
        <f t="shared" si="10"/>
        <v>0</v>
      </c>
      <c r="AY29" s="122">
        <f t="shared" si="10"/>
        <v>0</v>
      </c>
      <c r="AZ29" s="122">
        <f t="shared" si="10"/>
        <v>0</v>
      </c>
      <c r="BA29" s="122">
        <f t="shared" si="10"/>
        <v>0</v>
      </c>
      <c r="BB29" s="122">
        <f t="shared" si="10"/>
        <v>0</v>
      </c>
      <c r="BC29" s="122">
        <f t="shared" si="10"/>
        <v>0</v>
      </c>
      <c r="BD29" s="122">
        <f t="shared" si="10"/>
        <v>0</v>
      </c>
      <c r="BE29" s="122">
        <f t="shared" si="10"/>
        <v>0</v>
      </c>
      <c r="BF29" s="122">
        <f t="shared" si="10"/>
        <v>0</v>
      </c>
      <c r="BG29" s="122">
        <f t="shared" si="10"/>
        <v>0</v>
      </c>
      <c r="BH29" s="122">
        <f t="shared" si="10"/>
        <v>0</v>
      </c>
    </row>
    <row r="30" spans="2:60" ht="29.25" customHeight="1" x14ac:dyDescent="0.2"/>
    <row r="31" spans="2:60" ht="15.75" x14ac:dyDescent="0.25">
      <c r="B31" s="65" t="s">
        <v>269</v>
      </c>
      <c r="C31" s="43"/>
    </row>
    <row r="32" spans="2:60" x14ac:dyDescent="0.2">
      <c r="B32" s="45"/>
      <c r="C32" s="48"/>
    </row>
    <row r="33" spans="2:11" x14ac:dyDescent="0.2">
      <c r="B33" s="111" t="s">
        <v>162</v>
      </c>
      <c r="C33" s="194">
        <v>25569</v>
      </c>
    </row>
    <row r="34" spans="2:11" x14ac:dyDescent="0.2">
      <c r="B34" s="111" t="s">
        <v>209</v>
      </c>
      <c r="C34" s="164"/>
    </row>
    <row r="35" spans="2:11" x14ac:dyDescent="0.2">
      <c r="K35" s="245"/>
    </row>
  </sheetData>
  <mergeCells count="1">
    <mergeCell ref="F7:BH7"/>
  </mergeCells>
  <pageMargins left="0.75" right="0.75" top="1" bottom="1" header="0.5" footer="0.5"/>
  <pageSetup paperSize="8" scale="43" orientation="landscape" r:id="rId1"/>
  <headerFooter alignWithMargins="0"/>
  <ignoredErrors>
    <ignoredError sqref="S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34"/>
  <sheetViews>
    <sheetView workbookViewId="0">
      <selection activeCell="D8" sqref="D8"/>
    </sheetView>
  </sheetViews>
  <sheetFormatPr defaultRowHeight="12.75" x14ac:dyDescent="0.2"/>
  <cols>
    <col min="1" max="1" width="12.140625" style="85" customWidth="1"/>
    <col min="2" max="2" width="21" style="85" customWidth="1"/>
    <col min="3" max="5" width="42.28515625" style="85" customWidth="1"/>
    <col min="6" max="6" width="9.42578125" style="85" customWidth="1"/>
    <col min="7" max="7" width="25.140625" style="85" customWidth="1"/>
    <col min="8" max="16384" width="9.140625" style="85"/>
  </cols>
  <sheetData>
    <row r="1" spans="2:5" ht="20.25" x14ac:dyDescent="0.3">
      <c r="B1" s="284" t="s">
        <v>243</v>
      </c>
      <c r="C1" s="284"/>
      <c r="D1" s="42"/>
      <c r="E1" s="42"/>
    </row>
    <row r="2" spans="2:5" ht="20.25" x14ac:dyDescent="0.3">
      <c r="B2" s="165" t="str">
        <f>Tradingname</f>
        <v>Epic Energy South Australia Pty Ltd</v>
      </c>
      <c r="C2" s="166"/>
      <c r="D2" s="86"/>
      <c r="E2" s="86"/>
    </row>
    <row r="3" spans="2:5" ht="15.75" customHeight="1" x14ac:dyDescent="0.45">
      <c r="B3" s="167" t="s">
        <v>224</v>
      </c>
      <c r="C3" s="168">
        <f>Yearending</f>
        <v>43646</v>
      </c>
      <c r="E3" s="125"/>
    </row>
    <row r="4" spans="2:5" ht="20.25" x14ac:dyDescent="0.3">
      <c r="B4" s="41"/>
    </row>
    <row r="5" spans="2:5" ht="15.75" x14ac:dyDescent="0.25">
      <c r="B5" s="89" t="s">
        <v>273</v>
      </c>
      <c r="C5" s="87"/>
      <c r="D5" s="87"/>
      <c r="E5" s="87"/>
    </row>
    <row r="6" spans="2:5" ht="15.75" x14ac:dyDescent="0.25">
      <c r="B6" s="89"/>
      <c r="C6" s="87"/>
      <c r="D6" s="87"/>
      <c r="E6" s="87"/>
    </row>
    <row r="7" spans="2:5" ht="25.5" x14ac:dyDescent="0.2">
      <c r="B7" s="90" t="s">
        <v>270</v>
      </c>
      <c r="C7" s="90" t="s">
        <v>215</v>
      </c>
      <c r="D7" s="90" t="s">
        <v>216</v>
      </c>
      <c r="E7" s="90" t="s">
        <v>255</v>
      </c>
    </row>
    <row r="8" spans="2:5" x14ac:dyDescent="0.2">
      <c r="B8" s="94"/>
      <c r="C8" s="94" t="s">
        <v>355</v>
      </c>
      <c r="D8" s="242">
        <v>42185</v>
      </c>
      <c r="E8" s="94">
        <v>27500000</v>
      </c>
    </row>
    <row r="9" spans="2:5" x14ac:dyDescent="0.2">
      <c r="B9" s="94"/>
      <c r="C9" s="94"/>
      <c r="D9" s="94"/>
      <c r="E9" s="94"/>
    </row>
    <row r="10" spans="2:5" x14ac:dyDescent="0.2">
      <c r="B10" s="94"/>
      <c r="C10" s="94"/>
      <c r="D10" s="94"/>
      <c r="E10" s="94"/>
    </row>
    <row r="11" spans="2:5" x14ac:dyDescent="0.2">
      <c r="B11" s="94"/>
      <c r="C11" s="94"/>
      <c r="D11" s="94"/>
      <c r="E11" s="94"/>
    </row>
    <row r="12" spans="2:5" x14ac:dyDescent="0.2">
      <c r="B12" s="94"/>
      <c r="C12" s="94"/>
      <c r="D12" s="94"/>
      <c r="E12" s="94"/>
    </row>
    <row r="13" spans="2:5" x14ac:dyDescent="0.2">
      <c r="B13" s="94"/>
      <c r="C13" s="94"/>
      <c r="D13" s="94"/>
      <c r="E13" s="94"/>
    </row>
    <row r="14" spans="2:5" x14ac:dyDescent="0.2">
      <c r="B14" s="94"/>
      <c r="C14" s="94"/>
      <c r="D14" s="94"/>
      <c r="E14" s="94"/>
    </row>
    <row r="15" spans="2:5" x14ac:dyDescent="0.2">
      <c r="B15" s="94"/>
      <c r="C15" s="94"/>
      <c r="D15" s="94"/>
      <c r="E15" s="94"/>
    </row>
    <row r="16" spans="2:5" x14ac:dyDescent="0.2">
      <c r="B16" s="94"/>
      <c r="C16" s="94"/>
      <c r="D16" s="94"/>
      <c r="E16" s="94"/>
    </row>
    <row r="17" spans="2:5" x14ac:dyDescent="0.2">
      <c r="B17" s="94"/>
      <c r="C17" s="94"/>
      <c r="D17" s="94"/>
      <c r="E17" s="94"/>
    </row>
    <row r="18" spans="2:5" x14ac:dyDescent="0.2">
      <c r="B18" s="94"/>
      <c r="C18" s="94"/>
      <c r="D18" s="94"/>
      <c r="E18" s="94"/>
    </row>
    <row r="19" spans="2:5" x14ac:dyDescent="0.2">
      <c r="B19" s="94"/>
      <c r="C19" s="94"/>
      <c r="D19" s="94"/>
      <c r="E19" s="94"/>
    </row>
    <row r="20" spans="2:5" x14ac:dyDescent="0.2">
      <c r="B20" s="94"/>
      <c r="C20" s="94"/>
      <c r="D20" s="94"/>
      <c r="E20" s="94"/>
    </row>
    <row r="21" spans="2:5" x14ac:dyDescent="0.2">
      <c r="B21" s="94"/>
      <c r="C21" s="94"/>
      <c r="D21" s="94"/>
      <c r="E21" s="94"/>
    </row>
    <row r="22" spans="2:5" x14ac:dyDescent="0.2">
      <c r="B22" s="94"/>
      <c r="C22" s="94"/>
      <c r="D22" s="94"/>
      <c r="E22" s="94"/>
    </row>
    <row r="23" spans="2:5" x14ac:dyDescent="0.2">
      <c r="B23" s="94"/>
      <c r="C23" s="94"/>
      <c r="D23" s="94"/>
      <c r="E23" s="94"/>
    </row>
    <row r="24" spans="2:5" x14ac:dyDescent="0.2">
      <c r="B24" s="94"/>
      <c r="C24" s="94"/>
      <c r="D24" s="94"/>
      <c r="E24" s="94"/>
    </row>
    <row r="25" spans="2:5" x14ac:dyDescent="0.2">
      <c r="B25" s="94"/>
      <c r="C25" s="94"/>
      <c r="D25" s="94"/>
      <c r="E25" s="94"/>
    </row>
    <row r="26" spans="2:5" x14ac:dyDescent="0.2">
      <c r="B26" s="94"/>
      <c r="C26" s="94"/>
      <c r="D26" s="94"/>
      <c r="E26" s="94"/>
    </row>
    <row r="27" spans="2:5" x14ac:dyDescent="0.2">
      <c r="B27" s="94"/>
      <c r="C27" s="94"/>
      <c r="D27" s="94"/>
      <c r="E27" s="94"/>
    </row>
    <row r="28" spans="2:5" x14ac:dyDescent="0.2">
      <c r="B28" s="94"/>
      <c r="C28" s="94"/>
      <c r="D28" s="94"/>
      <c r="E28" s="94"/>
    </row>
    <row r="29" spans="2:5" x14ac:dyDescent="0.2">
      <c r="B29" s="94"/>
      <c r="C29" s="94"/>
      <c r="D29" s="94"/>
      <c r="E29" s="94"/>
    </row>
    <row r="30" spans="2:5" x14ac:dyDescent="0.2">
      <c r="B30" s="94"/>
      <c r="C30" s="94"/>
      <c r="D30" s="94"/>
      <c r="E30" s="94"/>
    </row>
    <row r="31" spans="2:5" x14ac:dyDescent="0.2">
      <c r="B31" s="94"/>
      <c r="C31" s="94"/>
      <c r="D31" s="94"/>
      <c r="E31" s="94"/>
    </row>
    <row r="32" spans="2:5" x14ac:dyDescent="0.2">
      <c r="B32" s="94"/>
      <c r="C32" s="94"/>
      <c r="D32" s="94"/>
      <c r="E32" s="94"/>
    </row>
    <row r="33" spans="2:5" x14ac:dyDescent="0.2">
      <c r="B33" s="94"/>
      <c r="C33" s="94"/>
      <c r="D33" s="94"/>
      <c r="E33" s="94"/>
    </row>
    <row r="34" spans="2:5" x14ac:dyDescent="0.2">
      <c r="B34" s="94"/>
      <c r="C34" s="94"/>
      <c r="D34" s="94"/>
      <c r="E34" s="94"/>
    </row>
  </sheetData>
  <mergeCells count="1">
    <mergeCell ref="B1:C1"/>
  </mergeCells>
  <pageMargins left="0.75" right="0.75" top="1" bottom="1" header="0.5" footer="0.5"/>
  <pageSetup paperSize="9" scale="3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BH111"/>
  <sheetViews>
    <sheetView topLeftCell="A2" workbookViewId="0">
      <selection activeCell="C20" sqref="C20"/>
    </sheetView>
  </sheetViews>
  <sheetFormatPr defaultRowHeight="12.75" x14ac:dyDescent="0.2"/>
  <cols>
    <col min="1" max="1" width="11.7109375" style="43" customWidth="1"/>
    <col min="2" max="2" width="54.28515625" style="43" bestFit="1" customWidth="1"/>
    <col min="3" max="3" width="14.28515625" style="43" customWidth="1"/>
    <col min="4" max="4" width="9.85546875" style="43" customWidth="1"/>
    <col min="5" max="16384" width="9.140625" style="43"/>
  </cols>
  <sheetData>
    <row r="1" spans="2:60" ht="20.25" x14ac:dyDescent="0.3">
      <c r="B1" s="285" t="s">
        <v>244</v>
      </c>
      <c r="C1" s="285"/>
      <c r="D1" s="293"/>
    </row>
    <row r="3" spans="2:60" ht="20.25" x14ac:dyDescent="0.3">
      <c r="B3" s="41"/>
    </row>
    <row r="5" spans="2:60" ht="15.75" x14ac:dyDescent="0.2">
      <c r="B5" s="276" t="s">
        <v>247</v>
      </c>
      <c r="C5" s="276"/>
      <c r="D5" s="276"/>
    </row>
    <row r="7" spans="2:60" s="62" customFormat="1" x14ac:dyDescent="0.2">
      <c r="B7" s="90"/>
      <c r="C7" s="90"/>
      <c r="D7" s="304" t="s">
        <v>118</v>
      </c>
      <c r="E7" s="305"/>
      <c r="F7" s="305"/>
      <c r="G7" s="305"/>
      <c r="H7" s="305"/>
      <c r="I7" s="305"/>
      <c r="J7" s="295" t="s">
        <v>119</v>
      </c>
      <c r="K7" s="296"/>
      <c r="L7" s="296"/>
      <c r="M7" s="296"/>
      <c r="N7" s="296"/>
      <c r="O7" s="296"/>
      <c r="P7" s="297"/>
      <c r="Q7" s="294" t="s">
        <v>120</v>
      </c>
      <c r="R7" s="294"/>
      <c r="S7" s="294"/>
      <c r="T7" s="294"/>
      <c r="U7" s="294"/>
      <c r="V7" s="294"/>
      <c r="W7" s="294"/>
      <c r="X7" s="294"/>
      <c r="Y7" s="294"/>
      <c r="Z7" s="294"/>
      <c r="AA7" s="294"/>
      <c r="AB7" s="294"/>
      <c r="AC7" s="294"/>
      <c r="AD7" s="294"/>
      <c r="AE7" s="294"/>
      <c r="AF7" s="294"/>
      <c r="AG7" s="294"/>
      <c r="AH7" s="294"/>
      <c r="AI7" s="294"/>
      <c r="AJ7" s="306" t="s">
        <v>121</v>
      </c>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row>
    <row r="8" spans="2:60" s="50" customFormat="1" ht="26.25" customHeight="1" x14ac:dyDescent="0.2">
      <c r="B8" s="90"/>
      <c r="C8" s="90"/>
      <c r="D8" s="90"/>
      <c r="E8" s="90"/>
      <c r="F8" s="90"/>
      <c r="G8" s="90"/>
      <c r="H8" s="90"/>
      <c r="I8" s="90"/>
      <c r="J8" s="90"/>
      <c r="K8" s="90"/>
      <c r="L8" s="90"/>
      <c r="M8" s="90"/>
      <c r="N8" s="90"/>
      <c r="O8" s="90"/>
      <c r="P8" s="90"/>
      <c r="Q8" s="90"/>
      <c r="R8" s="298" t="s">
        <v>122</v>
      </c>
      <c r="S8" s="299"/>
      <c r="T8" s="299"/>
      <c r="U8" s="299"/>
      <c r="V8" s="299"/>
      <c r="W8" s="300"/>
      <c r="X8" s="298" t="s">
        <v>123</v>
      </c>
      <c r="Y8" s="299"/>
      <c r="Z8" s="299"/>
      <c r="AA8" s="299"/>
      <c r="AB8" s="299"/>
      <c r="AC8" s="300"/>
      <c r="AD8" s="298" t="s">
        <v>124</v>
      </c>
      <c r="AE8" s="299"/>
      <c r="AF8" s="299"/>
      <c r="AG8" s="299"/>
      <c r="AH8" s="300"/>
      <c r="AI8" s="90"/>
      <c r="AJ8" s="90"/>
      <c r="AK8" s="298" t="s">
        <v>125</v>
      </c>
      <c r="AL8" s="299"/>
      <c r="AM8" s="299"/>
      <c r="AN8" s="299"/>
      <c r="AO8" s="299"/>
      <c r="AP8" s="300"/>
      <c r="AQ8" s="298" t="s">
        <v>126</v>
      </c>
      <c r="AR8" s="299"/>
      <c r="AS8" s="299"/>
      <c r="AT8" s="299"/>
      <c r="AU8" s="299"/>
      <c r="AV8" s="300"/>
      <c r="AW8" s="298" t="s">
        <v>127</v>
      </c>
      <c r="AX8" s="299"/>
      <c r="AY8" s="299"/>
      <c r="AZ8" s="299"/>
      <c r="BA8" s="299"/>
      <c r="BB8" s="300"/>
      <c r="BC8" s="298" t="s">
        <v>128</v>
      </c>
      <c r="BD8" s="299"/>
      <c r="BE8" s="299"/>
      <c r="BF8" s="299"/>
      <c r="BG8" s="299"/>
      <c r="BH8" s="300"/>
    </row>
    <row r="9" spans="2:60" s="50" customFormat="1" ht="32.25" customHeight="1" x14ac:dyDescent="0.2">
      <c r="B9" s="90"/>
      <c r="C9" s="90" t="s">
        <v>24</v>
      </c>
      <c r="D9" s="302" t="s">
        <v>129</v>
      </c>
      <c r="E9" s="303"/>
      <c r="F9" s="303"/>
      <c r="G9" s="301" t="s">
        <v>130</v>
      </c>
      <c r="H9" s="301"/>
      <c r="I9" s="301"/>
      <c r="J9" s="126" t="s">
        <v>131</v>
      </c>
      <c r="K9" s="291" t="s">
        <v>109</v>
      </c>
      <c r="L9" s="291"/>
      <c r="M9" s="291"/>
      <c r="N9" s="292" t="s">
        <v>110</v>
      </c>
      <c r="O9" s="292"/>
      <c r="P9" s="292"/>
      <c r="Q9" s="126" t="s">
        <v>132</v>
      </c>
      <c r="R9" s="291" t="s">
        <v>109</v>
      </c>
      <c r="S9" s="291"/>
      <c r="T9" s="291"/>
      <c r="U9" s="292" t="s">
        <v>110</v>
      </c>
      <c r="V9" s="292"/>
      <c r="W9" s="292"/>
      <c r="X9" s="291" t="s">
        <v>109</v>
      </c>
      <c r="Y9" s="291"/>
      <c r="Z9" s="291"/>
      <c r="AA9" s="292" t="s">
        <v>110</v>
      </c>
      <c r="AB9" s="292"/>
      <c r="AC9" s="292"/>
      <c r="AD9" s="291" t="s">
        <v>109</v>
      </c>
      <c r="AE9" s="291"/>
      <c r="AF9" s="291"/>
      <c r="AG9" s="292" t="s">
        <v>110</v>
      </c>
      <c r="AH9" s="292"/>
      <c r="AI9" s="292"/>
      <c r="AJ9" s="126" t="s">
        <v>133</v>
      </c>
      <c r="AK9" s="291" t="s">
        <v>109</v>
      </c>
      <c r="AL9" s="291"/>
      <c r="AM9" s="291"/>
      <c r="AN9" s="292" t="s">
        <v>110</v>
      </c>
      <c r="AO9" s="292"/>
      <c r="AP9" s="292"/>
      <c r="AQ9" s="291" t="s">
        <v>109</v>
      </c>
      <c r="AR9" s="291"/>
      <c r="AS9" s="291"/>
      <c r="AT9" s="292" t="s">
        <v>110</v>
      </c>
      <c r="AU9" s="292"/>
      <c r="AV9" s="292"/>
      <c r="AW9" s="291" t="s">
        <v>109</v>
      </c>
      <c r="AX9" s="291"/>
      <c r="AY9" s="291"/>
      <c r="AZ9" s="292" t="s">
        <v>110</v>
      </c>
      <c r="BA9" s="292"/>
      <c r="BB9" s="292"/>
      <c r="BC9" s="127" t="s">
        <v>109</v>
      </c>
      <c r="BD9" s="127"/>
      <c r="BE9" s="127"/>
      <c r="BF9" s="128" t="s">
        <v>110</v>
      </c>
      <c r="BG9" s="128"/>
      <c r="BH9" s="128"/>
    </row>
    <row r="10" spans="2:60" s="50" customFormat="1" ht="32.25" customHeight="1" x14ac:dyDescent="0.2">
      <c r="B10" s="90" t="s">
        <v>35</v>
      </c>
      <c r="C10" s="90" t="s">
        <v>219</v>
      </c>
      <c r="D10" s="90" t="s">
        <v>134</v>
      </c>
      <c r="E10" s="90" t="s">
        <v>135</v>
      </c>
      <c r="F10" s="90" t="s">
        <v>136</v>
      </c>
      <c r="G10" s="90" t="s">
        <v>134</v>
      </c>
      <c r="H10" s="90" t="s">
        <v>220</v>
      </c>
      <c r="I10" s="90" t="s">
        <v>137</v>
      </c>
      <c r="J10" s="90" t="s">
        <v>248</v>
      </c>
      <c r="K10" s="90" t="s">
        <v>134</v>
      </c>
      <c r="L10" s="90" t="s">
        <v>135</v>
      </c>
      <c r="M10" s="90" t="s">
        <v>136</v>
      </c>
      <c r="N10" s="90" t="s">
        <v>134</v>
      </c>
      <c r="O10" s="90" t="s">
        <v>220</v>
      </c>
      <c r="P10" s="90" t="s">
        <v>137</v>
      </c>
      <c r="Q10" s="90" t="s">
        <v>248</v>
      </c>
      <c r="R10" s="90" t="s">
        <v>134</v>
      </c>
      <c r="S10" s="90" t="s">
        <v>135</v>
      </c>
      <c r="T10" s="90" t="s">
        <v>136</v>
      </c>
      <c r="U10" s="90" t="s">
        <v>134</v>
      </c>
      <c r="V10" s="90" t="s">
        <v>220</v>
      </c>
      <c r="W10" s="90" t="s">
        <v>137</v>
      </c>
      <c r="X10" s="90" t="s">
        <v>134</v>
      </c>
      <c r="Y10" s="90" t="s">
        <v>135</v>
      </c>
      <c r="Z10" s="90" t="s">
        <v>136</v>
      </c>
      <c r="AA10" s="90" t="s">
        <v>134</v>
      </c>
      <c r="AB10" s="90" t="s">
        <v>220</v>
      </c>
      <c r="AC10" s="90" t="s">
        <v>137</v>
      </c>
      <c r="AD10" s="90" t="s">
        <v>134</v>
      </c>
      <c r="AE10" s="90" t="s">
        <v>135</v>
      </c>
      <c r="AF10" s="90" t="s">
        <v>136</v>
      </c>
      <c r="AG10" s="90" t="s">
        <v>134</v>
      </c>
      <c r="AH10" s="90" t="s">
        <v>220</v>
      </c>
      <c r="AI10" s="90" t="s">
        <v>137</v>
      </c>
      <c r="AJ10" s="90" t="s">
        <v>219</v>
      </c>
      <c r="AK10" s="90" t="s">
        <v>134</v>
      </c>
      <c r="AL10" s="90" t="s">
        <v>135</v>
      </c>
      <c r="AM10" s="90" t="s">
        <v>136</v>
      </c>
      <c r="AN10" s="90" t="s">
        <v>134</v>
      </c>
      <c r="AO10" s="90" t="s">
        <v>220</v>
      </c>
      <c r="AP10" s="90" t="s">
        <v>137</v>
      </c>
      <c r="AQ10" s="90" t="s">
        <v>134</v>
      </c>
      <c r="AR10" s="90" t="s">
        <v>135</v>
      </c>
      <c r="AS10" s="90" t="s">
        <v>136</v>
      </c>
      <c r="AT10" s="90" t="s">
        <v>134</v>
      </c>
      <c r="AU10" s="90" t="s">
        <v>220</v>
      </c>
      <c r="AV10" s="90" t="s">
        <v>137</v>
      </c>
      <c r="AW10" s="90" t="s">
        <v>134</v>
      </c>
      <c r="AX10" s="90" t="s">
        <v>135</v>
      </c>
      <c r="AY10" s="90" t="s">
        <v>136</v>
      </c>
      <c r="AZ10" s="90" t="s">
        <v>134</v>
      </c>
      <c r="BA10" s="90" t="s">
        <v>220</v>
      </c>
      <c r="BB10" s="90" t="s">
        <v>137</v>
      </c>
      <c r="BC10" s="90" t="s">
        <v>134</v>
      </c>
      <c r="BD10" s="90" t="s">
        <v>135</v>
      </c>
      <c r="BE10" s="90" t="s">
        <v>136</v>
      </c>
      <c r="BF10" s="90" t="s">
        <v>134</v>
      </c>
      <c r="BG10" s="90" t="s">
        <v>220</v>
      </c>
      <c r="BH10" s="90" t="s">
        <v>137</v>
      </c>
    </row>
    <row r="11" spans="2:60" s="50" customFormat="1" x14ac:dyDescent="0.2">
      <c r="B11" s="129" t="s">
        <v>36</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row>
    <row r="12" spans="2:60" s="50" customFormat="1" ht="14.1" customHeight="1" x14ac:dyDescent="0.2">
      <c r="B12" s="130" t="s">
        <v>195</v>
      </c>
      <c r="C12" s="236">
        <f>J12+Q12+AJ12</f>
        <v>71565.5</v>
      </c>
      <c r="D12" s="237"/>
      <c r="E12" s="237"/>
      <c r="F12" s="237"/>
      <c r="G12" s="237"/>
      <c r="H12" s="237"/>
      <c r="I12" s="237"/>
      <c r="J12" s="236">
        <f>K12+N12</f>
        <v>71565.5</v>
      </c>
      <c r="K12" s="238">
        <v>51395</v>
      </c>
      <c r="L12" s="238">
        <v>64232.5</v>
      </c>
      <c r="M12" s="239">
        <f>IFERROR(K12/L12,0)</f>
        <v>0.80014011598489865</v>
      </c>
      <c r="N12" s="238">
        <v>20170.5</v>
      </c>
      <c r="O12" s="238">
        <v>32054.3</v>
      </c>
      <c r="P12" s="239">
        <f>IFERROR(N12/O12,0)</f>
        <v>0.62926034884555271</v>
      </c>
      <c r="Q12" s="145">
        <f>R12+U12+X12+AA12+AD12+AG12</f>
        <v>0</v>
      </c>
      <c r="R12" s="121">
        <v>0</v>
      </c>
      <c r="S12" s="121">
        <v>0</v>
      </c>
      <c r="T12" s="145">
        <f>IFERROR(R12/S12,0)</f>
        <v>0</v>
      </c>
      <c r="U12" s="121">
        <v>0</v>
      </c>
      <c r="V12" s="121">
        <v>0</v>
      </c>
      <c r="W12" s="145">
        <f>IFERROR(U12/V12,0)</f>
        <v>0</v>
      </c>
      <c r="X12" s="121">
        <v>0</v>
      </c>
      <c r="Y12" s="121">
        <v>0</v>
      </c>
      <c r="Z12" s="145">
        <f>IFERROR(X12/Y12,0)</f>
        <v>0</v>
      </c>
      <c r="AA12" s="121">
        <v>0</v>
      </c>
      <c r="AB12" s="121">
        <v>0</v>
      </c>
      <c r="AC12" s="145">
        <f>IFERROR(AA12/AB12,0)</f>
        <v>0</v>
      </c>
      <c r="AD12" s="121">
        <v>0</v>
      </c>
      <c r="AE12" s="121">
        <v>0</v>
      </c>
      <c r="AF12" s="145">
        <f>IFERROR(AD12/AE12,0)</f>
        <v>0</v>
      </c>
      <c r="AG12" s="121">
        <v>0</v>
      </c>
      <c r="AH12" s="121">
        <v>0</v>
      </c>
      <c r="AI12" s="145">
        <f>IFERROR(AG12/AH12,0)</f>
        <v>0</v>
      </c>
      <c r="AJ12" s="145">
        <f>AK12+AN12+AQ12+AT12+AW12+AZ12+BC12+BF12</f>
        <v>0</v>
      </c>
      <c r="AK12" s="121">
        <v>0</v>
      </c>
      <c r="AL12" s="121">
        <v>0</v>
      </c>
      <c r="AM12" s="145">
        <f>IFERROR(AK12/AL12,0)</f>
        <v>0</v>
      </c>
      <c r="AN12" s="121">
        <v>0</v>
      </c>
      <c r="AO12" s="121">
        <v>0</v>
      </c>
      <c r="AP12" s="145">
        <f>IFERROR(AN12/AO12,0)</f>
        <v>0</v>
      </c>
      <c r="AQ12" s="121">
        <v>0</v>
      </c>
      <c r="AR12" s="121">
        <v>0</v>
      </c>
      <c r="AS12" s="145">
        <f>IFERROR(AQ12/AR12,0)</f>
        <v>0</v>
      </c>
      <c r="AT12" s="121">
        <v>0</v>
      </c>
      <c r="AU12" s="121">
        <v>0</v>
      </c>
      <c r="AV12" s="145">
        <f>IFERROR(AT12/AU12,0)</f>
        <v>0</v>
      </c>
      <c r="AW12" s="121">
        <v>0</v>
      </c>
      <c r="AX12" s="121">
        <v>0</v>
      </c>
      <c r="AY12" s="145">
        <f>IFERROR(AW12/AX12,0)</f>
        <v>0</v>
      </c>
      <c r="AZ12" s="121">
        <v>0</v>
      </c>
      <c r="BA12" s="121">
        <v>0</v>
      </c>
      <c r="BB12" s="145">
        <f>IFERROR(AZ12/BA12,0)</f>
        <v>0</v>
      </c>
      <c r="BC12" s="121">
        <v>0</v>
      </c>
      <c r="BD12" s="121">
        <v>0</v>
      </c>
      <c r="BE12" s="145">
        <f>IFERROR(BC12/BD12,0)</f>
        <v>0</v>
      </c>
      <c r="BF12" s="121">
        <v>0</v>
      </c>
      <c r="BG12" s="121">
        <v>0</v>
      </c>
      <c r="BH12" s="145">
        <f>IFERROR(BF12/BG12,0)</f>
        <v>0</v>
      </c>
    </row>
    <row r="13" spans="2:60" s="50" customFormat="1" ht="14.1" customHeight="1" x14ac:dyDescent="0.2">
      <c r="B13" s="130" t="s">
        <v>246</v>
      </c>
      <c r="C13" s="236">
        <f>J13+Q13+AJ13</f>
        <v>1677.3</v>
      </c>
      <c r="D13" s="237"/>
      <c r="E13" s="237"/>
      <c r="F13" s="237"/>
      <c r="G13" s="237"/>
      <c r="H13" s="237"/>
      <c r="I13" s="237"/>
      <c r="J13" s="236">
        <f>K13+N13</f>
        <v>1677.3</v>
      </c>
      <c r="K13" s="238">
        <v>0</v>
      </c>
      <c r="L13" s="238">
        <v>0</v>
      </c>
      <c r="M13" s="236">
        <f>IFERROR(K13/L13,0)</f>
        <v>0</v>
      </c>
      <c r="N13" s="238">
        <v>1677.3</v>
      </c>
      <c r="O13" s="238">
        <v>1498</v>
      </c>
      <c r="P13" s="239">
        <f>IFERROR(N13/O13,0)</f>
        <v>1.1196929238985314</v>
      </c>
      <c r="Q13" s="145">
        <f>R13+U13+X13+AA13+AD13+AG13</f>
        <v>0</v>
      </c>
      <c r="R13" s="121">
        <v>0</v>
      </c>
      <c r="S13" s="121">
        <v>0</v>
      </c>
      <c r="T13" s="145">
        <f>IFERROR(R13/S13,0)</f>
        <v>0</v>
      </c>
      <c r="U13" s="121">
        <v>0</v>
      </c>
      <c r="V13" s="121">
        <v>0</v>
      </c>
      <c r="W13" s="145">
        <f>IFERROR(U13/V13,0)</f>
        <v>0</v>
      </c>
      <c r="X13" s="121">
        <v>0</v>
      </c>
      <c r="Y13" s="121">
        <v>0</v>
      </c>
      <c r="Z13" s="145">
        <f>IFERROR(X13/Y13,0)</f>
        <v>0</v>
      </c>
      <c r="AA13" s="121">
        <v>0</v>
      </c>
      <c r="AB13" s="121">
        <v>0</v>
      </c>
      <c r="AC13" s="145">
        <f>IFERROR(AA13/AB13,0)</f>
        <v>0</v>
      </c>
      <c r="AD13" s="121">
        <v>0</v>
      </c>
      <c r="AE13" s="121">
        <v>0</v>
      </c>
      <c r="AF13" s="145">
        <f>IFERROR(AD13/AE13,0)</f>
        <v>0</v>
      </c>
      <c r="AG13" s="121">
        <v>0</v>
      </c>
      <c r="AH13" s="121">
        <v>0</v>
      </c>
      <c r="AI13" s="145">
        <f>IFERROR(AG13/AH13,0)</f>
        <v>0</v>
      </c>
      <c r="AJ13" s="145">
        <f>AK13+AN13+AQ13+AT13+AW13+AZ13+BC13+BF13</f>
        <v>0</v>
      </c>
      <c r="AK13" s="121">
        <v>0</v>
      </c>
      <c r="AL13" s="121">
        <v>0</v>
      </c>
      <c r="AM13" s="145">
        <f>IFERROR(AK13/AL13,0)</f>
        <v>0</v>
      </c>
      <c r="AN13" s="121">
        <v>0</v>
      </c>
      <c r="AO13" s="121">
        <v>0</v>
      </c>
      <c r="AP13" s="145">
        <f>IFERROR(AN13/AO13,0)</f>
        <v>0</v>
      </c>
      <c r="AQ13" s="121">
        <v>0</v>
      </c>
      <c r="AR13" s="121">
        <v>0</v>
      </c>
      <c r="AS13" s="145">
        <f>IFERROR(AQ13/AR13,0)</f>
        <v>0</v>
      </c>
      <c r="AT13" s="121">
        <v>0</v>
      </c>
      <c r="AU13" s="121">
        <v>0</v>
      </c>
      <c r="AV13" s="145">
        <f>IFERROR(AT13/AU13,0)</f>
        <v>0</v>
      </c>
      <c r="AW13" s="121">
        <v>0</v>
      </c>
      <c r="AX13" s="121">
        <v>0</v>
      </c>
      <c r="AY13" s="145">
        <f>IFERROR(AW13/AX13,0)</f>
        <v>0</v>
      </c>
      <c r="AZ13" s="121">
        <v>0</v>
      </c>
      <c r="BA13" s="121">
        <v>0</v>
      </c>
      <c r="BB13" s="145">
        <f>IFERROR(AZ13/BA13,0)</f>
        <v>0</v>
      </c>
      <c r="BC13" s="121">
        <v>0</v>
      </c>
      <c r="BD13" s="121">
        <v>0</v>
      </c>
      <c r="BE13" s="145">
        <f>IFERROR(BC13/BD13,0)</f>
        <v>0</v>
      </c>
      <c r="BF13" s="121">
        <v>0</v>
      </c>
      <c r="BG13" s="121">
        <v>0</v>
      </c>
      <c r="BH13" s="145">
        <f>IFERROR(BF13/BG13,0)</f>
        <v>0</v>
      </c>
    </row>
    <row r="14" spans="2:60" s="50" customFormat="1" ht="14.1" customHeight="1" x14ac:dyDescent="0.2">
      <c r="B14" s="130" t="s">
        <v>39</v>
      </c>
      <c r="C14" s="236">
        <f>J14+Q14+AJ14</f>
        <v>0</v>
      </c>
      <c r="D14" s="237"/>
      <c r="E14" s="237"/>
      <c r="F14" s="237"/>
      <c r="G14" s="237"/>
      <c r="H14" s="237"/>
      <c r="I14" s="237"/>
      <c r="J14" s="236">
        <f>K14+N14</f>
        <v>0</v>
      </c>
      <c r="K14" s="238">
        <v>0</v>
      </c>
      <c r="L14" s="238">
        <v>0</v>
      </c>
      <c r="M14" s="236">
        <f>IFERROR(K14/L14,0)</f>
        <v>0</v>
      </c>
      <c r="N14" s="238">
        <v>0</v>
      </c>
      <c r="O14" s="238">
        <v>0</v>
      </c>
      <c r="P14" s="236">
        <f>IFERROR(N14/O14,0)</f>
        <v>0</v>
      </c>
      <c r="Q14" s="145">
        <f>R14+U14+X14+AA14+AD14+AG14</f>
        <v>0</v>
      </c>
      <c r="R14" s="121">
        <v>0</v>
      </c>
      <c r="S14" s="121">
        <v>0</v>
      </c>
      <c r="T14" s="145">
        <f>IFERROR(R14/S14,0)</f>
        <v>0</v>
      </c>
      <c r="U14" s="121">
        <v>0</v>
      </c>
      <c r="V14" s="121">
        <v>0</v>
      </c>
      <c r="W14" s="145">
        <f>IFERROR(U14/V14,0)</f>
        <v>0</v>
      </c>
      <c r="X14" s="121">
        <v>0</v>
      </c>
      <c r="Y14" s="121">
        <v>0</v>
      </c>
      <c r="Z14" s="145">
        <f>IFERROR(X14/Y14,0)</f>
        <v>0</v>
      </c>
      <c r="AA14" s="121">
        <v>0</v>
      </c>
      <c r="AB14" s="121">
        <v>0</v>
      </c>
      <c r="AC14" s="145">
        <f>IFERROR(AA14/AB14,0)</f>
        <v>0</v>
      </c>
      <c r="AD14" s="121">
        <v>0</v>
      </c>
      <c r="AE14" s="121">
        <v>0</v>
      </c>
      <c r="AF14" s="145">
        <f>IFERROR(AD14/AE14,0)</f>
        <v>0</v>
      </c>
      <c r="AG14" s="121">
        <v>0</v>
      </c>
      <c r="AH14" s="121">
        <v>0</v>
      </c>
      <c r="AI14" s="145">
        <f>IFERROR(AG14/AH14,0)</f>
        <v>0</v>
      </c>
      <c r="AJ14" s="145">
        <f>AK14+AN14+AQ14+AT14+AW14+AZ14+BC14+BF14</f>
        <v>0</v>
      </c>
      <c r="AK14" s="121">
        <v>0</v>
      </c>
      <c r="AL14" s="121">
        <v>0</v>
      </c>
      <c r="AM14" s="145">
        <f>IFERROR(AK14/AL14,0)</f>
        <v>0</v>
      </c>
      <c r="AN14" s="121">
        <v>0</v>
      </c>
      <c r="AO14" s="121">
        <v>0</v>
      </c>
      <c r="AP14" s="145">
        <f>IFERROR(AN14/AO14,0)</f>
        <v>0</v>
      </c>
      <c r="AQ14" s="121">
        <v>0</v>
      </c>
      <c r="AR14" s="121">
        <v>0</v>
      </c>
      <c r="AS14" s="145">
        <f>IFERROR(AQ14/AR14,0)</f>
        <v>0</v>
      </c>
      <c r="AT14" s="121">
        <v>0</v>
      </c>
      <c r="AU14" s="121">
        <v>0</v>
      </c>
      <c r="AV14" s="145">
        <f>IFERROR(AT14/AU14,0)</f>
        <v>0</v>
      </c>
      <c r="AW14" s="121">
        <v>0</v>
      </c>
      <c r="AX14" s="121">
        <v>0</v>
      </c>
      <c r="AY14" s="145">
        <f>IFERROR(AW14/AX14,0)</f>
        <v>0</v>
      </c>
      <c r="AZ14" s="121">
        <v>0</v>
      </c>
      <c r="BA14" s="121">
        <v>0</v>
      </c>
      <c r="BB14" s="145">
        <f>IFERROR(AZ14/BA14,0)</f>
        <v>0</v>
      </c>
      <c r="BC14" s="121">
        <v>0</v>
      </c>
      <c r="BD14" s="121">
        <v>0</v>
      </c>
      <c r="BE14" s="145">
        <f>IFERROR(BC14/BD14,0)</f>
        <v>0</v>
      </c>
      <c r="BF14" s="121">
        <v>0</v>
      </c>
      <c r="BG14" s="121">
        <v>0</v>
      </c>
      <c r="BH14" s="145">
        <f>IFERROR(BF14/BG14,0)</f>
        <v>0</v>
      </c>
    </row>
    <row r="15" spans="2:60" s="50" customFormat="1" ht="38.25" customHeight="1" x14ac:dyDescent="0.2">
      <c r="B15" s="129" t="s">
        <v>276</v>
      </c>
      <c r="C15" s="240"/>
      <c r="D15" s="240"/>
      <c r="E15" s="240"/>
      <c r="F15" s="240"/>
      <c r="G15" s="240"/>
      <c r="H15" s="240"/>
      <c r="I15" s="240"/>
      <c r="J15" s="237"/>
      <c r="K15" s="237"/>
      <c r="L15" s="237"/>
      <c r="M15" s="237"/>
      <c r="N15" s="237"/>
      <c r="O15" s="237"/>
      <c r="P15" s="23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row>
    <row r="16" spans="2:60" s="50" customFormat="1" ht="14.1" customHeight="1" x14ac:dyDescent="0.2">
      <c r="B16" s="130" t="s">
        <v>274</v>
      </c>
      <c r="C16" s="236">
        <f>D16+G16</f>
        <v>0</v>
      </c>
      <c r="D16" s="238">
        <v>0</v>
      </c>
      <c r="E16" s="238">
        <v>0</v>
      </c>
      <c r="F16" s="236">
        <f>IFERROR(D16/E16,0)</f>
        <v>0</v>
      </c>
      <c r="G16" s="238">
        <v>0</v>
      </c>
      <c r="H16" s="238">
        <v>0</v>
      </c>
      <c r="I16" s="236">
        <f>IFERROR(G16/H16,0)</f>
        <v>0</v>
      </c>
      <c r="J16" s="237"/>
      <c r="K16" s="237"/>
      <c r="L16" s="237"/>
      <c r="M16" s="237"/>
      <c r="N16" s="237"/>
      <c r="O16" s="237"/>
      <c r="P16" s="23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row>
    <row r="17" spans="2:60" s="50" customFormat="1" ht="34.5" customHeight="1" x14ac:dyDescent="0.2">
      <c r="B17" s="188" t="s">
        <v>42</v>
      </c>
      <c r="C17" s="240"/>
      <c r="D17" s="240"/>
      <c r="E17" s="240"/>
      <c r="F17" s="240"/>
      <c r="G17" s="240"/>
      <c r="H17" s="240"/>
      <c r="I17" s="240"/>
      <c r="J17" s="237"/>
      <c r="K17" s="237"/>
      <c r="L17" s="237"/>
      <c r="M17" s="237"/>
      <c r="N17" s="237"/>
      <c r="O17" s="237"/>
      <c r="P17" s="23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row>
    <row r="18" spans="2:60" s="50" customFormat="1" ht="14.1" customHeight="1" x14ac:dyDescent="0.2">
      <c r="B18" s="130" t="s">
        <v>275</v>
      </c>
      <c r="C18" s="236">
        <f>D18+G18</f>
        <v>5264.2</v>
      </c>
      <c r="D18" s="238">
        <v>5018.8</v>
      </c>
      <c r="E18" s="238">
        <v>27406.5</v>
      </c>
      <c r="F18" s="239">
        <f>IFERROR(D18/E18,0)</f>
        <v>0.18312444128217759</v>
      </c>
      <c r="G18" s="238">
        <v>245.4</v>
      </c>
      <c r="H18" s="238">
        <v>857</v>
      </c>
      <c r="I18" s="239">
        <f>IFERROR(G18/H18,0)</f>
        <v>0.28634772462077013</v>
      </c>
      <c r="J18" s="237"/>
      <c r="K18" s="237"/>
      <c r="L18" s="237"/>
      <c r="M18" s="237"/>
      <c r="N18" s="237"/>
      <c r="O18" s="237"/>
      <c r="P18" s="23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row>
    <row r="19" spans="2:60" s="50" customFormat="1" ht="27" customHeight="1" x14ac:dyDescent="0.2">
      <c r="B19" s="129" t="s">
        <v>108</v>
      </c>
      <c r="C19" s="236">
        <f>D19+G19</f>
        <v>0</v>
      </c>
      <c r="D19" s="238">
        <v>0</v>
      </c>
      <c r="E19" s="237"/>
      <c r="F19" s="237"/>
      <c r="G19" s="238">
        <v>0</v>
      </c>
      <c r="H19" s="237"/>
      <c r="I19" s="237"/>
      <c r="J19" s="237"/>
      <c r="K19" s="237"/>
      <c r="L19" s="237"/>
      <c r="M19" s="237"/>
      <c r="N19" s="237"/>
      <c r="O19" s="237"/>
      <c r="P19" s="23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row>
    <row r="20" spans="2:60" s="50" customFormat="1" ht="14.1" customHeight="1" x14ac:dyDescent="0.2">
      <c r="B20" s="129" t="s">
        <v>27</v>
      </c>
      <c r="C20" s="241">
        <f>SUM(C12:C19)</f>
        <v>78507</v>
      </c>
      <c r="D20" s="241">
        <f>SUM(D12:D19)</f>
        <v>5018.8</v>
      </c>
      <c r="E20" s="241">
        <f>SUM(E12:E19)</f>
        <v>27406.5</v>
      </c>
      <c r="F20" s="241"/>
      <c r="G20" s="241">
        <f>SUM(G12:G19)</f>
        <v>245.4</v>
      </c>
      <c r="H20" s="241">
        <f>SUM(H12:H19)</f>
        <v>857</v>
      </c>
      <c r="I20" s="241"/>
      <c r="J20" s="241">
        <f>SUM(J12:J19)</f>
        <v>73242.8</v>
      </c>
      <c r="K20" s="241">
        <f>SUM(K12:K19)</f>
        <v>51395</v>
      </c>
      <c r="L20" s="241">
        <f>SUM(L12:L19)</f>
        <v>64232.5</v>
      </c>
      <c r="M20" s="241"/>
      <c r="N20" s="241">
        <f>SUM(N12:N19)</f>
        <v>21847.8</v>
      </c>
      <c r="O20" s="241">
        <f>SUM(O12:O19)</f>
        <v>33552.300000000003</v>
      </c>
      <c r="P20" s="241"/>
      <c r="Q20" s="147">
        <f>SUM(Q12:Q19)</f>
        <v>0</v>
      </c>
      <c r="R20" s="147">
        <f>SUM(R12:R19)</f>
        <v>0</v>
      </c>
      <c r="S20" s="147">
        <f>SUM(S12:S19)</f>
        <v>0</v>
      </c>
      <c r="T20" s="147"/>
      <c r="U20" s="147">
        <f>SUM(U12:U19)</f>
        <v>0</v>
      </c>
      <c r="V20" s="147">
        <f>SUM(V12:V19)</f>
        <v>0</v>
      </c>
      <c r="W20" s="147"/>
      <c r="X20" s="147">
        <f>SUM(X12:X19)</f>
        <v>0</v>
      </c>
      <c r="Y20" s="147">
        <f>SUM(Y12:Y19)</f>
        <v>0</v>
      </c>
      <c r="Z20" s="147"/>
      <c r="AA20" s="147">
        <f>SUM(AA12:AA19)</f>
        <v>0</v>
      </c>
      <c r="AB20" s="147">
        <f>SUM(AB12:AB19)</f>
        <v>0</v>
      </c>
      <c r="AC20" s="147"/>
      <c r="AD20" s="147">
        <f>SUM(AD12:AD19)</f>
        <v>0</v>
      </c>
      <c r="AE20" s="147">
        <f>SUM(AE12:AE19)</f>
        <v>0</v>
      </c>
      <c r="AF20" s="147"/>
      <c r="AG20" s="147">
        <f>SUM(AG12:AG19)</f>
        <v>0</v>
      </c>
      <c r="AH20" s="147">
        <f>SUM(AH12:AH19)</f>
        <v>0</v>
      </c>
      <c r="AI20" s="147"/>
      <c r="AJ20" s="147">
        <f>SUM(AJ12:AJ19)</f>
        <v>0</v>
      </c>
      <c r="AK20" s="147">
        <f>SUM(AK12:AK19)</f>
        <v>0</v>
      </c>
      <c r="AL20" s="147">
        <f>SUM(AL12:AL19)</f>
        <v>0</v>
      </c>
      <c r="AM20" s="147"/>
      <c r="AN20" s="147">
        <f>SUM(AN12:AN19)</f>
        <v>0</v>
      </c>
      <c r="AO20" s="147">
        <f>SUM(AO12:AO19)</f>
        <v>0</v>
      </c>
      <c r="AP20" s="147"/>
      <c r="AQ20" s="147">
        <f>SUM(AQ12:AQ19)</f>
        <v>0</v>
      </c>
      <c r="AR20" s="147">
        <f>SUM(AR12:AR19)</f>
        <v>0</v>
      </c>
      <c r="AS20" s="147"/>
      <c r="AT20" s="147">
        <f>SUM(AT12:AT19)</f>
        <v>0</v>
      </c>
      <c r="AU20" s="147">
        <f>SUM(AU12:AU19)</f>
        <v>0</v>
      </c>
      <c r="AV20" s="147"/>
      <c r="AW20" s="147">
        <f>SUM(AW12:AW19)</f>
        <v>0</v>
      </c>
      <c r="AX20" s="147">
        <f>SUM(AX12:AX19)</f>
        <v>0</v>
      </c>
      <c r="AY20" s="147"/>
      <c r="AZ20" s="147">
        <f>SUM(AZ12:AZ19)</f>
        <v>0</v>
      </c>
      <c r="BA20" s="147">
        <f>SUM(BA12:BA19)</f>
        <v>0</v>
      </c>
      <c r="BB20" s="147"/>
      <c r="BC20" s="147">
        <f>SUM(BC12:BC19)</f>
        <v>0</v>
      </c>
      <c r="BD20" s="147">
        <f>SUM(BD12:BD19)</f>
        <v>0</v>
      </c>
      <c r="BE20" s="147"/>
      <c r="BF20" s="147">
        <f>SUM(BF12:BF19)</f>
        <v>0</v>
      </c>
      <c r="BG20" s="147">
        <f>SUM(BG12:BG19)</f>
        <v>0</v>
      </c>
      <c r="BH20" s="147"/>
    </row>
    <row r="21" spans="2:60" x14ac:dyDescent="0.2">
      <c r="B21" s="50"/>
      <c r="C21" s="50"/>
      <c r="D21" s="50"/>
    </row>
    <row r="22" spans="2:60" x14ac:dyDescent="0.2">
      <c r="B22" s="50"/>
      <c r="C22" s="50"/>
      <c r="D22" s="50"/>
    </row>
    <row r="23" spans="2:60" x14ac:dyDescent="0.2">
      <c r="B23" s="50"/>
      <c r="C23" s="50"/>
      <c r="D23" s="50"/>
    </row>
    <row r="24" spans="2:60" x14ac:dyDescent="0.2">
      <c r="B24" s="50"/>
      <c r="C24" s="50"/>
      <c r="D24" s="50"/>
    </row>
    <row r="25" spans="2:60" x14ac:dyDescent="0.2">
      <c r="B25" s="50"/>
      <c r="C25" s="50"/>
      <c r="D25" s="50"/>
    </row>
    <row r="26" spans="2:60" x14ac:dyDescent="0.2">
      <c r="B26" s="50"/>
      <c r="C26" s="50"/>
      <c r="D26" s="50"/>
    </row>
    <row r="27" spans="2:60" x14ac:dyDescent="0.2">
      <c r="B27" s="50"/>
      <c r="C27" s="50"/>
      <c r="D27" s="50"/>
    </row>
    <row r="28" spans="2:60" x14ac:dyDescent="0.2">
      <c r="B28" s="50"/>
      <c r="C28" s="50"/>
      <c r="D28" s="50"/>
    </row>
    <row r="29" spans="2:60" x14ac:dyDescent="0.2">
      <c r="B29" s="50"/>
      <c r="C29" s="50"/>
      <c r="D29" s="50"/>
    </row>
    <row r="30" spans="2:60" x14ac:dyDescent="0.2">
      <c r="B30" s="50"/>
      <c r="C30" s="50"/>
      <c r="D30" s="50"/>
    </row>
    <row r="31" spans="2:60" x14ac:dyDescent="0.2">
      <c r="B31" s="50"/>
      <c r="C31" s="50"/>
      <c r="D31" s="50"/>
    </row>
    <row r="32" spans="2:60" ht="15" x14ac:dyDescent="0.2">
      <c r="B32" s="63"/>
      <c r="C32" s="50"/>
      <c r="D32" s="50"/>
    </row>
    <row r="33" spans="2:4" ht="15" x14ac:dyDescent="0.2">
      <c r="B33" s="63"/>
      <c r="C33" s="63"/>
      <c r="D33" s="63"/>
    </row>
    <row r="34" spans="2:4" ht="15" x14ac:dyDescent="0.2">
      <c r="B34" s="63"/>
      <c r="C34" s="63"/>
      <c r="D34" s="63"/>
    </row>
    <row r="35" spans="2:4" ht="15" x14ac:dyDescent="0.2">
      <c r="B35" s="63"/>
      <c r="C35" s="63"/>
      <c r="D35" s="63"/>
    </row>
    <row r="36" spans="2:4" ht="15" x14ac:dyDescent="0.2">
      <c r="B36" s="63"/>
      <c r="C36" s="63"/>
      <c r="D36" s="63"/>
    </row>
    <row r="37" spans="2:4" ht="15" x14ac:dyDescent="0.2">
      <c r="B37" s="63"/>
      <c r="C37" s="63"/>
      <c r="D37" s="63"/>
    </row>
    <row r="38" spans="2:4" ht="15" x14ac:dyDescent="0.2">
      <c r="B38" s="63"/>
      <c r="C38" s="63"/>
      <c r="D38" s="63"/>
    </row>
    <row r="39" spans="2:4" ht="15" x14ac:dyDescent="0.2">
      <c r="B39" s="63"/>
      <c r="C39" s="63"/>
      <c r="D39" s="63"/>
    </row>
    <row r="40" spans="2:4" ht="15" x14ac:dyDescent="0.2">
      <c r="B40" s="63"/>
      <c r="C40" s="63"/>
      <c r="D40" s="63"/>
    </row>
    <row r="41" spans="2:4" ht="15" x14ac:dyDescent="0.2">
      <c r="B41" s="63"/>
      <c r="C41" s="63"/>
      <c r="D41" s="63"/>
    </row>
    <row r="42" spans="2:4" ht="15" x14ac:dyDescent="0.2">
      <c r="B42" s="63"/>
      <c r="C42" s="63"/>
      <c r="D42" s="63"/>
    </row>
    <row r="43" spans="2:4" ht="15" x14ac:dyDescent="0.2">
      <c r="B43" s="63"/>
      <c r="C43" s="63"/>
      <c r="D43" s="63"/>
    </row>
    <row r="44" spans="2:4" ht="15" x14ac:dyDescent="0.2">
      <c r="B44" s="63"/>
      <c r="C44" s="63"/>
      <c r="D44" s="63"/>
    </row>
    <row r="45" spans="2:4" ht="15" x14ac:dyDescent="0.2">
      <c r="B45" s="63"/>
      <c r="C45" s="63"/>
      <c r="D45" s="63"/>
    </row>
    <row r="46" spans="2:4" ht="15" x14ac:dyDescent="0.2">
      <c r="B46" s="63"/>
      <c r="C46" s="63"/>
      <c r="D46" s="63"/>
    </row>
    <row r="47" spans="2:4" ht="15" x14ac:dyDescent="0.2">
      <c r="B47" s="63"/>
      <c r="C47" s="63"/>
      <c r="D47" s="63"/>
    </row>
    <row r="48" spans="2:4" ht="15" x14ac:dyDescent="0.2">
      <c r="B48" s="63"/>
      <c r="C48" s="63"/>
      <c r="D48" s="63"/>
    </row>
    <row r="49" spans="2:4" ht="15" x14ac:dyDescent="0.2">
      <c r="B49" s="63"/>
      <c r="C49" s="63"/>
      <c r="D49" s="63"/>
    </row>
    <row r="50" spans="2:4" ht="15" x14ac:dyDescent="0.2">
      <c r="B50" s="63"/>
      <c r="C50" s="63"/>
      <c r="D50" s="63"/>
    </row>
    <row r="51" spans="2:4" ht="15" x14ac:dyDescent="0.2">
      <c r="B51" s="63"/>
      <c r="C51" s="63"/>
      <c r="D51" s="63"/>
    </row>
    <row r="52" spans="2:4" ht="15" x14ac:dyDescent="0.2">
      <c r="B52" s="63"/>
      <c r="C52" s="63"/>
      <c r="D52" s="63"/>
    </row>
    <row r="53" spans="2:4" ht="15" x14ac:dyDescent="0.2">
      <c r="B53" s="63"/>
      <c r="C53" s="63"/>
      <c r="D53" s="63"/>
    </row>
    <row r="54" spans="2:4" ht="15" x14ac:dyDescent="0.2">
      <c r="B54" s="63"/>
      <c r="C54" s="63"/>
      <c r="D54" s="63"/>
    </row>
    <row r="55" spans="2:4" ht="15" x14ac:dyDescent="0.2">
      <c r="B55" s="63"/>
      <c r="C55" s="63"/>
      <c r="D55" s="63"/>
    </row>
    <row r="56" spans="2:4" ht="15" x14ac:dyDescent="0.2">
      <c r="B56" s="63"/>
      <c r="C56" s="63"/>
      <c r="D56" s="63"/>
    </row>
    <row r="57" spans="2:4" ht="15" x14ac:dyDescent="0.2">
      <c r="B57" s="63"/>
      <c r="C57" s="63"/>
      <c r="D57" s="63"/>
    </row>
    <row r="58" spans="2:4" ht="15" x14ac:dyDescent="0.2">
      <c r="B58" s="63"/>
      <c r="C58" s="63"/>
      <c r="D58" s="63"/>
    </row>
    <row r="59" spans="2:4" ht="15" x14ac:dyDescent="0.2">
      <c r="B59" s="63"/>
      <c r="C59" s="63"/>
      <c r="D59" s="63"/>
    </row>
    <row r="60" spans="2:4" ht="15" x14ac:dyDescent="0.2">
      <c r="B60" s="63"/>
      <c r="C60" s="63"/>
      <c r="D60" s="63"/>
    </row>
    <row r="61" spans="2:4" ht="15" x14ac:dyDescent="0.2">
      <c r="B61" s="63"/>
      <c r="C61" s="63"/>
      <c r="D61" s="63"/>
    </row>
    <row r="62" spans="2:4" ht="15" x14ac:dyDescent="0.2">
      <c r="B62" s="63"/>
      <c r="C62" s="63"/>
      <c r="D62" s="63"/>
    </row>
    <row r="63" spans="2:4" ht="15" x14ac:dyDescent="0.2">
      <c r="B63" s="63"/>
      <c r="C63" s="63"/>
      <c r="D63" s="63"/>
    </row>
    <row r="64" spans="2:4" ht="15" x14ac:dyDescent="0.2">
      <c r="B64" s="63"/>
      <c r="C64" s="63"/>
      <c r="D64" s="63"/>
    </row>
    <row r="65" spans="2:4" ht="15" x14ac:dyDescent="0.2">
      <c r="B65" s="63"/>
      <c r="C65" s="63"/>
      <c r="D65" s="63"/>
    </row>
    <row r="66" spans="2:4" ht="15" x14ac:dyDescent="0.2">
      <c r="B66" s="63"/>
      <c r="C66" s="63"/>
      <c r="D66" s="63"/>
    </row>
    <row r="67" spans="2:4" ht="15" x14ac:dyDescent="0.2">
      <c r="B67" s="63"/>
      <c r="C67" s="63"/>
      <c r="D67" s="63"/>
    </row>
    <row r="68" spans="2:4" ht="15" x14ac:dyDescent="0.2">
      <c r="B68" s="63"/>
      <c r="C68" s="63"/>
      <c r="D68" s="63"/>
    </row>
    <row r="69" spans="2:4" ht="15" x14ac:dyDescent="0.2">
      <c r="B69" s="63"/>
      <c r="C69" s="63"/>
      <c r="D69" s="63"/>
    </row>
    <row r="70" spans="2:4" ht="15" x14ac:dyDescent="0.2">
      <c r="B70" s="63"/>
      <c r="C70" s="63"/>
      <c r="D70" s="63"/>
    </row>
    <row r="71" spans="2:4" ht="15" x14ac:dyDescent="0.2">
      <c r="B71" s="63"/>
      <c r="C71" s="63"/>
      <c r="D71" s="63"/>
    </row>
    <row r="72" spans="2:4" ht="15" x14ac:dyDescent="0.2">
      <c r="B72" s="63"/>
      <c r="C72" s="63"/>
      <c r="D72" s="63"/>
    </row>
    <row r="73" spans="2:4" ht="15" x14ac:dyDescent="0.2">
      <c r="B73" s="63"/>
      <c r="C73" s="63"/>
      <c r="D73" s="63"/>
    </row>
    <row r="74" spans="2:4" ht="15" x14ac:dyDescent="0.2">
      <c r="B74" s="63"/>
      <c r="C74" s="63"/>
      <c r="D74" s="63"/>
    </row>
    <row r="75" spans="2:4" ht="15" x14ac:dyDescent="0.2">
      <c r="B75" s="63"/>
      <c r="C75" s="63"/>
      <c r="D75" s="63"/>
    </row>
    <row r="76" spans="2:4" ht="15" x14ac:dyDescent="0.2">
      <c r="B76" s="63"/>
      <c r="C76" s="63"/>
      <c r="D76" s="63"/>
    </row>
    <row r="77" spans="2:4" ht="15" x14ac:dyDescent="0.2">
      <c r="B77" s="63"/>
      <c r="C77" s="63"/>
      <c r="D77" s="63"/>
    </row>
    <row r="78" spans="2:4" ht="15" x14ac:dyDescent="0.2">
      <c r="B78" s="63"/>
      <c r="C78" s="63"/>
      <c r="D78" s="63"/>
    </row>
    <row r="79" spans="2:4" ht="15" x14ac:dyDescent="0.2">
      <c r="B79" s="63"/>
      <c r="C79" s="63"/>
      <c r="D79" s="63"/>
    </row>
    <row r="80" spans="2:4" ht="15" x14ac:dyDescent="0.2">
      <c r="B80" s="63"/>
      <c r="C80" s="63"/>
      <c r="D80" s="63"/>
    </row>
    <row r="81" spans="2:4" ht="15" x14ac:dyDescent="0.2">
      <c r="B81" s="63"/>
      <c r="C81" s="63"/>
      <c r="D81" s="63"/>
    </row>
    <row r="82" spans="2:4" ht="15" x14ac:dyDescent="0.2">
      <c r="B82" s="63"/>
      <c r="C82" s="63"/>
      <c r="D82" s="63"/>
    </row>
    <row r="83" spans="2:4" ht="15" x14ac:dyDescent="0.2">
      <c r="B83" s="63"/>
      <c r="C83" s="63"/>
      <c r="D83" s="63"/>
    </row>
    <row r="84" spans="2:4" ht="15" x14ac:dyDescent="0.2">
      <c r="B84" s="63"/>
      <c r="C84" s="63"/>
      <c r="D84" s="63"/>
    </row>
    <row r="85" spans="2:4" ht="15" x14ac:dyDescent="0.2">
      <c r="B85" s="63"/>
      <c r="C85" s="63"/>
      <c r="D85" s="63"/>
    </row>
    <row r="86" spans="2:4" ht="15" x14ac:dyDescent="0.2">
      <c r="B86" s="63"/>
      <c r="C86" s="63"/>
      <c r="D86" s="63"/>
    </row>
    <row r="87" spans="2:4" ht="15" x14ac:dyDescent="0.2">
      <c r="B87" s="63"/>
      <c r="C87" s="63"/>
      <c r="D87" s="63"/>
    </row>
    <row r="88" spans="2:4" ht="15" x14ac:dyDescent="0.2">
      <c r="B88" s="63"/>
      <c r="C88" s="63"/>
      <c r="D88" s="63"/>
    </row>
    <row r="89" spans="2:4" ht="15" x14ac:dyDescent="0.2">
      <c r="B89" s="63"/>
      <c r="C89" s="63"/>
      <c r="D89" s="63"/>
    </row>
    <row r="90" spans="2:4" ht="15" x14ac:dyDescent="0.2">
      <c r="B90" s="63"/>
      <c r="C90" s="63"/>
      <c r="D90" s="63"/>
    </row>
    <row r="91" spans="2:4" ht="15" x14ac:dyDescent="0.2">
      <c r="B91" s="63"/>
      <c r="C91" s="63"/>
      <c r="D91" s="63"/>
    </row>
    <row r="92" spans="2:4" ht="15" x14ac:dyDescent="0.2">
      <c r="B92" s="63"/>
      <c r="C92" s="63"/>
      <c r="D92" s="63"/>
    </row>
    <row r="93" spans="2:4" ht="15" x14ac:dyDescent="0.2">
      <c r="B93" s="63"/>
      <c r="C93" s="63"/>
      <c r="D93" s="63"/>
    </row>
    <row r="94" spans="2:4" ht="15" x14ac:dyDescent="0.2">
      <c r="B94" s="63"/>
      <c r="C94" s="63"/>
      <c r="D94" s="63"/>
    </row>
    <row r="95" spans="2:4" ht="15" x14ac:dyDescent="0.2">
      <c r="B95" s="63"/>
      <c r="C95" s="63"/>
      <c r="D95" s="63"/>
    </row>
    <row r="96" spans="2:4" ht="15" x14ac:dyDescent="0.2">
      <c r="B96" s="63"/>
      <c r="C96" s="63"/>
      <c r="D96" s="63"/>
    </row>
    <row r="97" spans="2:4" ht="15" x14ac:dyDescent="0.2">
      <c r="B97" s="63"/>
      <c r="C97" s="63"/>
      <c r="D97" s="63"/>
    </row>
    <row r="98" spans="2:4" ht="15" x14ac:dyDescent="0.2">
      <c r="B98" s="63"/>
      <c r="C98" s="63"/>
      <c r="D98" s="63"/>
    </row>
    <row r="99" spans="2:4" ht="15" x14ac:dyDescent="0.2">
      <c r="B99" s="63"/>
      <c r="C99" s="63"/>
      <c r="D99" s="63"/>
    </row>
    <row r="100" spans="2:4" ht="15" x14ac:dyDescent="0.2">
      <c r="B100" s="63"/>
      <c r="C100" s="63"/>
      <c r="D100" s="63"/>
    </row>
    <row r="101" spans="2:4" ht="15" x14ac:dyDescent="0.2">
      <c r="B101" s="63"/>
      <c r="C101" s="63"/>
      <c r="D101" s="63"/>
    </row>
    <row r="102" spans="2:4" ht="15" x14ac:dyDescent="0.2">
      <c r="B102" s="63"/>
      <c r="C102" s="63"/>
      <c r="D102" s="63"/>
    </row>
    <row r="103" spans="2:4" ht="15" x14ac:dyDescent="0.2">
      <c r="B103" s="63"/>
      <c r="C103" s="63"/>
      <c r="D103" s="63"/>
    </row>
    <row r="104" spans="2:4" ht="15" x14ac:dyDescent="0.2">
      <c r="B104" s="63"/>
      <c r="C104" s="63"/>
      <c r="D104" s="63"/>
    </row>
    <row r="105" spans="2:4" ht="15" x14ac:dyDescent="0.2">
      <c r="B105" s="63"/>
      <c r="C105" s="63"/>
      <c r="D105" s="63"/>
    </row>
    <row r="106" spans="2:4" ht="15" x14ac:dyDescent="0.2">
      <c r="B106" s="63"/>
      <c r="C106" s="63"/>
      <c r="D106" s="63"/>
    </row>
    <row r="107" spans="2:4" ht="15" x14ac:dyDescent="0.2">
      <c r="B107" s="63"/>
      <c r="C107" s="63"/>
      <c r="D107" s="63"/>
    </row>
    <row r="108" spans="2:4" ht="15" x14ac:dyDescent="0.2">
      <c r="B108" s="63"/>
      <c r="C108" s="63"/>
      <c r="D108" s="63"/>
    </row>
    <row r="109" spans="2:4" ht="15" x14ac:dyDescent="0.2">
      <c r="B109" s="63"/>
      <c r="C109" s="63"/>
      <c r="D109" s="63"/>
    </row>
    <row r="110" spans="2:4" ht="15" x14ac:dyDescent="0.2">
      <c r="B110" s="63"/>
      <c r="C110" s="63"/>
      <c r="D110" s="63"/>
    </row>
    <row r="111" spans="2:4" ht="15" x14ac:dyDescent="0.2">
      <c r="C111" s="63"/>
      <c r="D111" s="63"/>
    </row>
  </sheetData>
  <mergeCells count="29">
    <mergeCell ref="AQ9:AS9"/>
    <mergeCell ref="AW9:AY9"/>
    <mergeCell ref="K9:M9"/>
    <mergeCell ref="N9:P9"/>
    <mergeCell ref="R9:T9"/>
    <mergeCell ref="U9:W9"/>
    <mergeCell ref="X9:Z9"/>
    <mergeCell ref="AA9:AC9"/>
    <mergeCell ref="BC8:BH8"/>
    <mergeCell ref="AW8:BB8"/>
    <mergeCell ref="AQ8:AV8"/>
    <mergeCell ref="AK8:AP8"/>
    <mergeCell ref="AD8:AH8"/>
    <mergeCell ref="AD9:AF9"/>
    <mergeCell ref="AT9:AV9"/>
    <mergeCell ref="AG9:AI9"/>
    <mergeCell ref="AK9:AM9"/>
    <mergeCell ref="B1:D1"/>
    <mergeCell ref="B5:D5"/>
    <mergeCell ref="Q7:AI7"/>
    <mergeCell ref="J7:P7"/>
    <mergeCell ref="G9:I9"/>
    <mergeCell ref="D9:F9"/>
    <mergeCell ref="D7:I7"/>
    <mergeCell ref="AJ7:BH7"/>
    <mergeCell ref="X8:AC8"/>
    <mergeCell ref="R8:W8"/>
    <mergeCell ref="AZ9:BB9"/>
    <mergeCell ref="AN9:AP9"/>
  </mergeCells>
  <pageMargins left="0.75" right="0.75" top="1" bottom="1" header="0.5" footer="0.5"/>
  <pageSetup paperSize="9" scale="21" orientation="landscape" verticalDpi="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3"/>
  <sheetViews>
    <sheetView workbookViewId="0">
      <selection activeCell="D24" sqref="D24"/>
    </sheetView>
  </sheetViews>
  <sheetFormatPr defaultRowHeight="12.75" x14ac:dyDescent="0.2"/>
  <cols>
    <col min="1" max="1" width="12" style="43" customWidth="1"/>
    <col min="2" max="2" width="34.28515625" style="43" customWidth="1"/>
    <col min="3" max="3" width="16.42578125" style="43" customWidth="1"/>
    <col min="4" max="4" width="50.28515625" style="43" customWidth="1"/>
    <col min="5" max="5" width="20.140625" style="43" customWidth="1"/>
    <col min="6" max="6" width="5.7109375" style="43" customWidth="1"/>
    <col min="7" max="9" width="19.85546875" style="43" customWidth="1"/>
    <col min="10" max="10" width="18.28515625" style="43" customWidth="1"/>
    <col min="11" max="16384" width="9.140625" style="43"/>
  </cols>
  <sheetData>
    <row r="1" spans="2:9" ht="20.25" x14ac:dyDescent="0.3">
      <c r="B1" s="44" t="s">
        <v>163</v>
      </c>
      <c r="C1" s="42"/>
      <c r="D1" s="42"/>
      <c r="E1" s="42"/>
      <c r="F1" s="42"/>
      <c r="G1" s="42"/>
      <c r="H1" s="42"/>
      <c r="I1" s="42"/>
    </row>
    <row r="2" spans="2:9" ht="15" x14ac:dyDescent="0.25">
      <c r="B2" s="165" t="str">
        <f>Tradingname</f>
        <v>Epic Energy South Australia Pty Ltd</v>
      </c>
      <c r="C2" s="166"/>
    </row>
    <row r="3" spans="2:9" ht="18" customHeight="1" x14ac:dyDescent="0.45">
      <c r="B3" s="167" t="s">
        <v>224</v>
      </c>
      <c r="C3" s="168">
        <f>Yearending</f>
        <v>43646</v>
      </c>
      <c r="D3" s="125"/>
      <c r="E3" s="125"/>
    </row>
    <row r="4" spans="2:9" ht="20.25" x14ac:dyDescent="0.3">
      <c r="B4" s="41"/>
    </row>
    <row r="5" spans="2:9" ht="15.75" x14ac:dyDescent="0.25">
      <c r="B5" s="65" t="s">
        <v>245</v>
      </c>
    </row>
    <row r="6" spans="2:9" x14ac:dyDescent="0.2">
      <c r="B6" s="45"/>
      <c r="C6" s="48"/>
      <c r="D6" s="48"/>
      <c r="E6" s="48"/>
      <c r="G6" s="66"/>
      <c r="H6" s="50"/>
      <c r="I6" s="50"/>
    </row>
    <row r="7" spans="2:9" ht="57" customHeight="1" x14ac:dyDescent="0.2">
      <c r="B7" s="308" t="s">
        <v>164</v>
      </c>
      <c r="C7" s="309"/>
      <c r="D7" s="309"/>
      <c r="E7" s="310"/>
    </row>
    <row r="8" spans="2:9" ht="13.5" customHeight="1" x14ac:dyDescent="0.2">
      <c r="B8" s="307"/>
      <c r="C8" s="307"/>
      <c r="D8" s="307"/>
      <c r="E8" s="307"/>
    </row>
    <row r="9" spans="2:9" ht="13.5" customHeight="1" x14ac:dyDescent="0.2">
      <c r="B9" s="307"/>
      <c r="C9" s="307"/>
      <c r="D9" s="307"/>
      <c r="E9" s="307"/>
    </row>
    <row r="10" spans="2:9" ht="13.5" customHeight="1" x14ac:dyDescent="0.2">
      <c r="B10" s="307"/>
      <c r="C10" s="307"/>
      <c r="D10" s="307"/>
      <c r="E10" s="307"/>
    </row>
    <row r="11" spans="2:9" ht="13.5" customHeight="1" x14ac:dyDescent="0.2">
      <c r="B11" s="307"/>
      <c r="C11" s="307"/>
      <c r="D11" s="307"/>
      <c r="E11" s="307"/>
    </row>
    <row r="12" spans="2:9" ht="13.5" customHeight="1" x14ac:dyDescent="0.2">
      <c r="B12" s="307"/>
      <c r="C12" s="307"/>
      <c r="D12" s="307"/>
      <c r="E12" s="307"/>
    </row>
    <row r="13" spans="2:9" ht="13.5" customHeight="1" x14ac:dyDescent="0.2">
      <c r="B13" s="307"/>
      <c r="C13" s="307"/>
      <c r="D13" s="307"/>
      <c r="E13" s="307"/>
    </row>
  </sheetData>
  <mergeCells count="7">
    <mergeCell ref="B13:E13"/>
    <mergeCell ref="B7:E7"/>
    <mergeCell ref="B8:E8"/>
    <mergeCell ref="B9:E9"/>
    <mergeCell ref="B10:E10"/>
    <mergeCell ref="B11:E11"/>
    <mergeCell ref="B12:E12"/>
  </mergeCells>
  <pageMargins left="0.75" right="0.75" top="1" bottom="1" header="0.5" footer="0.5"/>
  <pageSetup paperSize="9" scale="59" orientation="landscape" r:id="rId1"/>
  <headerFooter alignWithMargins="0"/>
  <colBreaks count="1" manualBreakCount="1">
    <brk id="6" max="22"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workbookViewId="0">
      <selection activeCell="D27" sqref="D27"/>
    </sheetView>
  </sheetViews>
  <sheetFormatPr defaultRowHeight="12.75" x14ac:dyDescent="0.2"/>
  <cols>
    <col min="1" max="1" width="11.7109375" style="43" customWidth="1"/>
    <col min="2" max="2" width="22.42578125" style="43" customWidth="1"/>
    <col min="3" max="3" width="15.85546875" style="43" customWidth="1"/>
    <col min="4" max="4" width="84.28515625" style="43" customWidth="1"/>
    <col min="5" max="16384" width="9.140625" style="43"/>
  </cols>
  <sheetData>
    <row r="1" spans="2:4" ht="20.25" x14ac:dyDescent="0.3">
      <c r="B1" s="44" t="s">
        <v>277</v>
      </c>
      <c r="C1" s="42"/>
      <c r="D1" s="42"/>
    </row>
    <row r="2" spans="2:4" ht="15" x14ac:dyDescent="0.25">
      <c r="B2" s="165" t="str">
        <f>Tradingname</f>
        <v>Epic Energy South Australia Pty Ltd</v>
      </c>
      <c r="C2" s="166"/>
    </row>
    <row r="3" spans="2:4" ht="15.75" customHeight="1" x14ac:dyDescent="0.45">
      <c r="B3" s="167" t="s">
        <v>224</v>
      </c>
      <c r="C3" s="168">
        <f>Yearending</f>
        <v>43646</v>
      </c>
      <c r="D3" s="125"/>
    </row>
    <row r="4" spans="2:4" ht="20.25" x14ac:dyDescent="0.3">
      <c r="B4" s="41"/>
    </row>
    <row r="5" spans="2:4" x14ac:dyDescent="0.2">
      <c r="B5" s="50" t="s">
        <v>361</v>
      </c>
    </row>
    <row r="7" spans="2:4" x14ac:dyDescent="0.2">
      <c r="B7" s="243" t="s">
        <v>362</v>
      </c>
    </row>
    <row r="8" spans="2:4" x14ac:dyDescent="0.2">
      <c r="B8" s="50"/>
    </row>
    <row r="9" spans="2:4" x14ac:dyDescent="0.2">
      <c r="B9" s="50" t="s">
        <v>363</v>
      </c>
    </row>
    <row r="10" spans="2:4" x14ac:dyDescent="0.2">
      <c r="B10" s="50"/>
    </row>
    <row r="11" spans="2:4" x14ac:dyDescent="0.2">
      <c r="B11" s="50" t="s">
        <v>364</v>
      </c>
    </row>
    <row r="12" spans="2:4" x14ac:dyDescent="0.2">
      <c r="B12" s="50"/>
    </row>
    <row r="13" spans="2:4" x14ac:dyDescent="0.2">
      <c r="B13" s="50" t="s">
        <v>365</v>
      </c>
    </row>
    <row r="14" spans="2:4" x14ac:dyDescent="0.2">
      <c r="B14" s="50"/>
    </row>
    <row r="15" spans="2:4" x14ac:dyDescent="0.2">
      <c r="B15" s="50" t="s">
        <v>366</v>
      </c>
    </row>
    <row r="16" spans="2:4" x14ac:dyDescent="0.2">
      <c r="B16" s="243"/>
    </row>
    <row r="17" spans="2:2" x14ac:dyDescent="0.2">
      <c r="B17" s="50" t="s">
        <v>367</v>
      </c>
    </row>
  </sheetData>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pageSetUpPr fitToPage="1"/>
  </sheetPr>
  <dimension ref="A1:T55"/>
  <sheetViews>
    <sheetView workbookViewId="0">
      <selection activeCell="O42" sqref="O42"/>
    </sheetView>
  </sheetViews>
  <sheetFormatPr defaultRowHeight="23.25" x14ac:dyDescent="0.35"/>
  <cols>
    <col min="1" max="1" width="6.140625" style="17" customWidth="1"/>
    <col min="2" max="2" width="5.7109375" style="17" customWidth="1"/>
    <col min="3" max="4" width="16.7109375" style="17" customWidth="1"/>
    <col min="5" max="5" width="15" style="17" customWidth="1"/>
    <col min="6" max="6" width="5.7109375" style="17" customWidth="1"/>
    <col min="7" max="9" width="16.7109375" style="17" customWidth="1"/>
    <col min="10" max="10" width="5.7109375" style="17" customWidth="1"/>
    <col min="11" max="11" width="8" style="17" customWidth="1"/>
    <col min="12" max="12" width="3.7109375" style="17" customWidth="1"/>
    <col min="13" max="18" width="10.7109375" style="17" customWidth="1"/>
    <col min="19" max="19" width="4" style="17" customWidth="1"/>
    <col min="20" max="16384" width="9.140625" style="17"/>
  </cols>
  <sheetData>
    <row r="1" spans="1:20" ht="23.25" customHeight="1" thickBot="1" x14ac:dyDescent="0.4">
      <c r="A1" s="17" t="s">
        <v>19</v>
      </c>
    </row>
    <row r="2" spans="1:20" ht="15" customHeight="1" x14ac:dyDescent="0.35">
      <c r="B2" s="150"/>
      <c r="C2" s="151"/>
      <c r="D2" s="151"/>
      <c r="E2" s="151"/>
      <c r="F2" s="151"/>
      <c r="G2" s="151"/>
      <c r="H2" s="151"/>
      <c r="I2" s="151"/>
      <c r="J2" s="151"/>
      <c r="K2" s="152"/>
      <c r="L2" s="18"/>
      <c r="M2" s="18"/>
      <c r="N2" s="18"/>
      <c r="O2" s="18"/>
      <c r="P2" s="18"/>
      <c r="Q2" s="18"/>
      <c r="R2" s="18"/>
      <c r="S2" s="18"/>
      <c r="T2" s="19"/>
    </row>
    <row r="3" spans="1:20" ht="21" customHeight="1" x14ac:dyDescent="0.35">
      <c r="B3" s="153"/>
      <c r="C3" s="155"/>
      <c r="D3" s="154" t="s">
        <v>20</v>
      </c>
      <c r="E3" s="155"/>
      <c r="F3" s="155"/>
      <c r="G3" s="155"/>
      <c r="H3" s="154"/>
      <c r="I3" s="155"/>
      <c r="J3" s="155"/>
      <c r="K3" s="156"/>
      <c r="L3" s="20"/>
      <c r="M3" s="20"/>
      <c r="N3" s="20"/>
      <c r="O3" s="20"/>
      <c r="P3" s="20"/>
      <c r="Q3" s="20"/>
      <c r="R3" s="20"/>
      <c r="S3" s="21"/>
      <c r="T3" s="19"/>
    </row>
    <row r="4" spans="1:20" ht="15" customHeight="1" thickBot="1" x14ac:dyDescent="0.4">
      <c r="B4" s="153"/>
      <c r="C4" s="157"/>
      <c r="D4" s="158"/>
      <c r="E4" s="157"/>
      <c r="F4" s="157"/>
      <c r="G4" s="157"/>
      <c r="H4" s="159"/>
      <c r="I4" s="157"/>
      <c r="J4" s="157"/>
      <c r="K4" s="156"/>
      <c r="L4" s="22"/>
      <c r="M4" s="22"/>
      <c r="N4" s="22"/>
      <c r="O4" s="22"/>
      <c r="P4" s="22"/>
      <c r="Q4" s="22"/>
      <c r="R4" s="22"/>
      <c r="S4" s="18"/>
      <c r="T4" s="19"/>
    </row>
    <row r="5" spans="1:20" s="23" customFormat="1" ht="15" customHeight="1" x14ac:dyDescent="0.2">
      <c r="B5" s="24"/>
      <c r="C5" s="25"/>
      <c r="D5" s="25"/>
      <c r="E5" s="25"/>
      <c r="F5" s="25"/>
      <c r="G5" s="25"/>
      <c r="H5" s="25"/>
      <c r="I5" s="25"/>
      <c r="J5" s="25"/>
      <c r="K5" s="26"/>
      <c r="L5" s="27"/>
      <c r="M5" s="22"/>
      <c r="N5" s="22"/>
      <c r="O5" s="22"/>
      <c r="P5" s="22"/>
      <c r="Q5" s="22"/>
      <c r="R5" s="22"/>
      <c r="S5" s="20"/>
      <c r="T5" s="28"/>
    </row>
    <row r="6" spans="1:20" s="160" customFormat="1" ht="15" customHeight="1" x14ac:dyDescent="0.2">
      <c r="B6" s="34"/>
      <c r="C6" s="29"/>
      <c r="D6" s="29"/>
      <c r="E6" s="29"/>
      <c r="F6" s="29"/>
      <c r="G6" s="29"/>
      <c r="H6" s="29"/>
      <c r="I6" s="29"/>
      <c r="J6" s="29"/>
      <c r="K6" s="35"/>
      <c r="L6" s="27"/>
      <c r="M6" s="22"/>
      <c r="N6" s="22"/>
      <c r="O6" s="22"/>
      <c r="P6" s="22"/>
      <c r="Q6" s="22"/>
      <c r="R6" s="22"/>
      <c r="S6" s="20"/>
      <c r="T6" s="22"/>
    </row>
    <row r="7" spans="1:20" s="160" customFormat="1" ht="15" customHeight="1" x14ac:dyDescent="0.2">
      <c r="B7" s="34"/>
      <c r="C7" s="29"/>
      <c r="D7" s="29"/>
      <c r="E7" s="29"/>
      <c r="F7" s="29"/>
      <c r="G7" s="29"/>
      <c r="H7" s="29"/>
      <c r="I7" s="29"/>
      <c r="J7" s="29"/>
      <c r="K7" s="35"/>
      <c r="L7" s="27"/>
      <c r="M7" s="22"/>
      <c r="N7" s="22"/>
      <c r="O7" s="22"/>
      <c r="P7" s="22"/>
      <c r="Q7" s="22"/>
      <c r="R7" s="22"/>
      <c r="S7" s="20"/>
      <c r="T7" s="22"/>
    </row>
    <row r="8" spans="1:20" s="160" customFormat="1" ht="15" customHeight="1" x14ac:dyDescent="0.2">
      <c r="B8" s="34"/>
      <c r="C8" s="29"/>
      <c r="D8" s="29"/>
      <c r="E8" s="29"/>
      <c r="F8" s="29"/>
      <c r="G8" s="29"/>
      <c r="H8" s="29"/>
      <c r="I8" s="29"/>
      <c r="J8" s="29"/>
      <c r="K8" s="35"/>
      <c r="L8" s="27"/>
      <c r="M8" s="22"/>
      <c r="N8" s="22"/>
      <c r="O8" s="22"/>
      <c r="P8" s="22"/>
      <c r="Q8" s="22"/>
      <c r="R8" s="22"/>
      <c r="S8" s="20"/>
      <c r="T8" s="22"/>
    </row>
    <row r="9" spans="1:20" s="160" customFormat="1" ht="15" customHeight="1" x14ac:dyDescent="0.2">
      <c r="B9" s="34"/>
      <c r="C9" s="29"/>
      <c r="D9" s="29"/>
      <c r="E9" s="29"/>
      <c r="F9" s="29"/>
      <c r="G9" s="29"/>
      <c r="H9" s="29"/>
      <c r="I9" s="29"/>
      <c r="J9" s="29"/>
      <c r="K9" s="35"/>
      <c r="L9" s="27"/>
      <c r="M9" s="22"/>
      <c r="N9" s="22"/>
      <c r="O9" s="22"/>
      <c r="P9" s="22"/>
      <c r="Q9" s="22"/>
      <c r="R9" s="22"/>
      <c r="S9" s="20"/>
      <c r="T9" s="22"/>
    </row>
    <row r="10" spans="1:20" s="160" customFormat="1" ht="15" customHeight="1" x14ac:dyDescent="0.2">
      <c r="B10" s="34"/>
      <c r="C10" s="29"/>
      <c r="D10" s="29"/>
      <c r="E10" s="29"/>
      <c r="F10" s="29"/>
      <c r="G10" s="29"/>
      <c r="H10" s="29"/>
      <c r="I10" s="29"/>
      <c r="J10" s="29"/>
      <c r="K10" s="35"/>
      <c r="L10" s="27"/>
      <c r="M10" s="22"/>
      <c r="N10" s="22"/>
      <c r="O10" s="22"/>
      <c r="P10" s="22"/>
      <c r="Q10" s="22"/>
      <c r="R10" s="22"/>
      <c r="S10" s="20"/>
      <c r="T10" s="22"/>
    </row>
    <row r="11" spans="1:20" s="160" customFormat="1" ht="15" customHeight="1" x14ac:dyDescent="0.2">
      <c r="B11" s="34"/>
      <c r="C11" s="29"/>
      <c r="D11" s="29"/>
      <c r="E11" s="29"/>
      <c r="F11" s="29"/>
      <c r="G11" s="29"/>
      <c r="H11" s="29"/>
      <c r="I11" s="29"/>
      <c r="J11" s="29"/>
      <c r="K11" s="35"/>
      <c r="L11" s="27"/>
      <c r="M11" s="22"/>
      <c r="N11" s="22"/>
      <c r="O11" s="22"/>
      <c r="P11" s="22"/>
      <c r="Q11" s="22"/>
      <c r="R11" s="22"/>
      <c r="S11" s="20"/>
      <c r="T11" s="22"/>
    </row>
    <row r="12" spans="1:20" s="160" customFormat="1" ht="15" customHeight="1" x14ac:dyDescent="0.2">
      <c r="B12" s="34"/>
      <c r="C12" s="29"/>
      <c r="D12" s="29"/>
      <c r="E12" s="29"/>
      <c r="F12" s="29"/>
      <c r="G12" s="29"/>
      <c r="H12" s="29"/>
      <c r="I12" s="29"/>
      <c r="J12" s="29"/>
      <c r="K12" s="35"/>
      <c r="L12" s="27"/>
      <c r="M12" s="22"/>
      <c r="N12" s="22"/>
      <c r="O12" s="22"/>
      <c r="P12" s="22"/>
      <c r="Q12" s="22"/>
      <c r="R12" s="22"/>
      <c r="S12" s="20"/>
      <c r="T12" s="22"/>
    </row>
    <row r="13" spans="1:20" s="160" customFormat="1" ht="15" customHeight="1" x14ac:dyDescent="0.2">
      <c r="B13" s="34"/>
      <c r="C13" s="29"/>
      <c r="D13" s="29"/>
      <c r="E13" s="29"/>
      <c r="F13" s="29"/>
      <c r="G13" s="29"/>
      <c r="H13" s="29"/>
      <c r="I13" s="29"/>
      <c r="J13" s="29"/>
      <c r="K13" s="35"/>
      <c r="L13" s="27"/>
      <c r="M13" s="22"/>
      <c r="N13" s="22"/>
      <c r="O13" s="22"/>
      <c r="P13" s="22"/>
      <c r="Q13" s="22"/>
      <c r="R13" s="22"/>
      <c r="S13" s="20"/>
      <c r="T13" s="22"/>
    </row>
    <row r="14" spans="1:20" s="160" customFormat="1" ht="15" customHeight="1" x14ac:dyDescent="0.2">
      <c r="B14" s="34"/>
      <c r="C14" s="275"/>
      <c r="D14" s="275"/>
      <c r="E14" s="275"/>
      <c r="F14" s="29"/>
      <c r="G14" s="29"/>
      <c r="H14" s="29"/>
      <c r="I14" s="29"/>
      <c r="J14" s="29"/>
      <c r="K14" s="35"/>
      <c r="L14" s="27"/>
      <c r="M14" s="22"/>
      <c r="N14" s="22"/>
      <c r="O14" s="22"/>
      <c r="P14" s="22"/>
      <c r="Q14" s="22"/>
      <c r="R14" s="22"/>
      <c r="S14" s="20"/>
      <c r="T14" s="22"/>
    </row>
    <row r="15" spans="1:20" s="160" customFormat="1" ht="15" customHeight="1" x14ac:dyDescent="0.2">
      <c r="B15" s="34"/>
      <c r="C15" s="29"/>
      <c r="D15" s="29"/>
      <c r="E15" s="29"/>
      <c r="F15" s="29"/>
      <c r="G15" s="29"/>
      <c r="H15" s="29"/>
      <c r="I15" s="29"/>
      <c r="J15" s="29"/>
      <c r="K15" s="35"/>
      <c r="L15" s="27"/>
      <c r="M15" s="161"/>
      <c r="N15" s="22"/>
      <c r="O15" s="22"/>
      <c r="P15" s="22"/>
      <c r="Q15" s="22"/>
      <c r="R15" s="22"/>
      <c r="S15" s="20"/>
      <c r="T15" s="22"/>
    </row>
    <row r="16" spans="1:20" s="160" customFormat="1" ht="15" customHeight="1" x14ac:dyDescent="0.2">
      <c r="B16" s="34"/>
      <c r="C16" s="29"/>
      <c r="D16" s="29"/>
      <c r="E16" s="29"/>
      <c r="F16" s="29"/>
      <c r="G16" s="29"/>
      <c r="H16" s="29"/>
      <c r="I16" s="29"/>
      <c r="J16" s="29"/>
      <c r="K16" s="35"/>
      <c r="L16" s="27"/>
      <c r="M16" s="22"/>
      <c r="N16" s="22"/>
      <c r="O16" s="22"/>
      <c r="P16" s="22"/>
      <c r="Q16" s="22"/>
      <c r="R16" s="22"/>
      <c r="S16" s="20"/>
      <c r="T16" s="22"/>
    </row>
    <row r="17" spans="1:20" s="160" customFormat="1" ht="15" customHeight="1" x14ac:dyDescent="0.2">
      <c r="B17" s="34"/>
      <c r="C17" s="29"/>
      <c r="D17" s="29"/>
      <c r="E17" s="29"/>
      <c r="F17" s="29"/>
      <c r="G17" s="29"/>
      <c r="H17" s="29"/>
      <c r="I17" s="29"/>
      <c r="J17" s="29"/>
      <c r="K17" s="35"/>
      <c r="L17" s="27"/>
      <c r="M17" s="22"/>
      <c r="N17" s="22"/>
      <c r="O17" s="22"/>
      <c r="P17" s="22"/>
      <c r="Q17" s="22"/>
      <c r="R17" s="22"/>
      <c r="S17" s="20"/>
      <c r="T17" s="22"/>
    </row>
    <row r="18" spans="1:20" s="160" customFormat="1" ht="15" customHeight="1" x14ac:dyDescent="0.2">
      <c r="B18" s="34"/>
      <c r="C18" s="29"/>
      <c r="D18" s="29"/>
      <c r="E18" s="29"/>
      <c r="F18" s="29"/>
      <c r="G18" s="29"/>
      <c r="H18" s="29"/>
      <c r="I18" s="29"/>
      <c r="J18" s="29"/>
      <c r="K18" s="35"/>
      <c r="L18" s="27"/>
      <c r="M18" s="22"/>
      <c r="N18" s="22"/>
      <c r="O18" s="22"/>
      <c r="P18" s="22"/>
      <c r="Q18" s="22"/>
      <c r="R18" s="22"/>
      <c r="S18" s="20"/>
      <c r="T18" s="22"/>
    </row>
    <row r="19" spans="1:20" s="160" customFormat="1" ht="15" customHeight="1" x14ac:dyDescent="0.2">
      <c r="B19" s="34"/>
      <c r="C19" s="29"/>
      <c r="D19" s="29"/>
      <c r="E19" s="29"/>
      <c r="F19" s="29"/>
      <c r="G19" s="29"/>
      <c r="H19" s="29"/>
      <c r="I19" s="29"/>
      <c r="J19" s="29"/>
      <c r="K19" s="35"/>
      <c r="L19" s="27"/>
      <c r="M19" s="22"/>
      <c r="N19" s="22"/>
      <c r="O19" s="22"/>
      <c r="P19" s="22"/>
      <c r="Q19" s="22"/>
      <c r="R19" s="22"/>
      <c r="S19" s="20"/>
      <c r="T19" s="22"/>
    </row>
    <row r="20" spans="1:20" s="160" customFormat="1" ht="15" customHeight="1" x14ac:dyDescent="0.2">
      <c r="B20" s="34"/>
      <c r="C20" s="29"/>
      <c r="D20" s="29"/>
      <c r="E20" s="29"/>
      <c r="F20" s="29"/>
      <c r="G20" s="29"/>
      <c r="H20" s="29"/>
      <c r="I20" s="29"/>
      <c r="J20" s="29"/>
      <c r="K20" s="35"/>
      <c r="L20" s="27"/>
      <c r="M20" s="22"/>
      <c r="N20" s="22"/>
      <c r="O20" s="22"/>
      <c r="P20" s="22"/>
      <c r="Q20" s="22"/>
      <c r="R20" s="22"/>
      <c r="S20" s="20"/>
      <c r="T20" s="22"/>
    </row>
    <row r="21" spans="1:20" s="160" customFormat="1" ht="15.75" customHeight="1" x14ac:dyDescent="0.2">
      <c r="B21" s="34"/>
      <c r="C21" s="29"/>
      <c r="D21" s="29"/>
      <c r="E21" s="29"/>
      <c r="F21" s="29"/>
      <c r="G21" s="29"/>
      <c r="H21" s="29"/>
      <c r="I21" s="29"/>
      <c r="J21" s="29"/>
      <c r="K21" s="35"/>
      <c r="L21" s="27"/>
      <c r="M21" s="22"/>
      <c r="N21" s="22"/>
      <c r="O21" s="22"/>
      <c r="P21" s="22"/>
      <c r="Q21" s="22"/>
      <c r="R21" s="22"/>
      <c r="S21" s="20"/>
      <c r="T21" s="22"/>
    </row>
    <row r="22" spans="1:20" s="160" customFormat="1" ht="15.75" customHeight="1" x14ac:dyDescent="0.2">
      <c r="B22" s="34"/>
      <c r="C22" s="29"/>
      <c r="D22" s="29"/>
      <c r="E22" s="29"/>
      <c r="F22" s="29"/>
      <c r="G22" s="29"/>
      <c r="H22" s="29"/>
      <c r="I22" s="29"/>
      <c r="J22" s="29"/>
      <c r="K22" s="35"/>
      <c r="L22" s="27"/>
      <c r="M22" s="22"/>
      <c r="N22" s="22"/>
      <c r="O22" s="22"/>
      <c r="P22" s="22"/>
      <c r="Q22" s="22"/>
      <c r="R22" s="22"/>
      <c r="S22" s="20"/>
      <c r="T22" s="22"/>
    </row>
    <row r="23" spans="1:20" s="160" customFormat="1" ht="15" customHeight="1" x14ac:dyDescent="0.2">
      <c r="B23" s="34"/>
      <c r="C23" s="29"/>
      <c r="D23" s="29"/>
      <c r="E23" s="29"/>
      <c r="F23" s="29"/>
      <c r="G23" s="29"/>
      <c r="H23" s="29"/>
      <c r="I23" s="29"/>
      <c r="J23" s="29"/>
      <c r="K23" s="35"/>
      <c r="L23" s="27"/>
      <c r="M23" s="22"/>
      <c r="N23" s="22"/>
      <c r="O23" s="22"/>
      <c r="P23" s="22"/>
      <c r="Q23" s="22"/>
      <c r="R23" s="22"/>
      <c r="S23" s="20"/>
      <c r="T23" s="22"/>
    </row>
    <row r="24" spans="1:20" s="160" customFormat="1" ht="15" customHeight="1" x14ac:dyDescent="0.2">
      <c r="B24" s="34"/>
      <c r="C24" s="29"/>
      <c r="D24" s="29"/>
      <c r="E24" s="29"/>
      <c r="F24" s="29"/>
      <c r="G24" s="29"/>
      <c r="H24" s="29"/>
      <c r="I24" s="29"/>
      <c r="J24" s="29"/>
      <c r="K24" s="35"/>
      <c r="L24" s="27"/>
      <c r="M24" s="22"/>
      <c r="N24" s="22"/>
      <c r="O24" s="22"/>
      <c r="P24" s="22"/>
      <c r="Q24" s="22"/>
      <c r="R24" s="22"/>
      <c r="S24" s="20"/>
      <c r="T24" s="22"/>
    </row>
    <row r="25" spans="1:20" s="160" customFormat="1" ht="15" customHeight="1" x14ac:dyDescent="0.2">
      <c r="B25" s="34"/>
      <c r="C25" s="29"/>
      <c r="D25" s="29"/>
      <c r="E25" s="29"/>
      <c r="F25" s="29"/>
      <c r="G25" s="29"/>
      <c r="H25" s="29"/>
      <c r="I25" s="29"/>
      <c r="J25" s="29"/>
      <c r="K25" s="35"/>
      <c r="L25" s="27"/>
      <c r="M25" s="22"/>
      <c r="N25" s="22"/>
      <c r="O25" s="22"/>
      <c r="P25" s="22"/>
      <c r="Q25" s="22"/>
      <c r="R25" s="22"/>
      <c r="S25" s="20"/>
      <c r="T25" s="22"/>
    </row>
    <row r="26" spans="1:20" s="160" customFormat="1" ht="15" customHeight="1" x14ac:dyDescent="0.2">
      <c r="B26" s="34"/>
      <c r="C26" s="29"/>
      <c r="D26" s="30"/>
      <c r="E26" s="29"/>
      <c r="F26" s="29"/>
      <c r="G26" s="29"/>
      <c r="H26" s="29"/>
      <c r="I26" s="29"/>
      <c r="J26" s="29"/>
      <c r="K26" s="35"/>
      <c r="L26" s="27"/>
      <c r="M26" s="22"/>
      <c r="N26" s="22"/>
      <c r="O26" s="22"/>
      <c r="P26" s="22"/>
      <c r="Q26" s="22"/>
      <c r="R26" s="22"/>
      <c r="S26" s="20"/>
      <c r="T26" s="22"/>
    </row>
    <row r="27" spans="1:20" s="160" customFormat="1" ht="15" customHeight="1" x14ac:dyDescent="0.2">
      <c r="A27" s="22"/>
      <c r="B27" s="34"/>
      <c r="C27" s="30"/>
      <c r="D27" s="30"/>
      <c r="E27" s="29"/>
      <c r="F27" s="29"/>
      <c r="G27" s="29"/>
      <c r="H27" s="29"/>
      <c r="I27" s="29"/>
      <c r="J27" s="29"/>
      <c r="K27" s="35"/>
      <c r="L27" s="27"/>
      <c r="M27" s="22"/>
      <c r="N27" s="22"/>
      <c r="O27" s="22"/>
      <c r="P27" s="22"/>
      <c r="Q27" s="22"/>
      <c r="R27" s="22"/>
      <c r="S27" s="20"/>
      <c r="T27" s="22"/>
    </row>
    <row r="28" spans="1:20" s="160" customFormat="1" ht="15" customHeight="1" x14ac:dyDescent="0.2">
      <c r="A28" s="22"/>
      <c r="B28" s="34"/>
      <c r="C28" s="30"/>
      <c r="D28" s="30"/>
      <c r="E28" s="29"/>
      <c r="F28" s="29"/>
      <c r="G28" s="29"/>
      <c r="H28" s="29"/>
      <c r="I28" s="29"/>
      <c r="J28" s="29"/>
      <c r="K28" s="35"/>
      <c r="L28" s="27"/>
      <c r="M28" s="22"/>
      <c r="N28" s="22"/>
      <c r="O28" s="22"/>
      <c r="P28" s="22"/>
      <c r="Q28" s="22"/>
      <c r="R28" s="22"/>
      <c r="S28" s="20"/>
      <c r="T28" s="22"/>
    </row>
    <row r="29" spans="1:20" s="160" customFormat="1" ht="15" customHeight="1" x14ac:dyDescent="0.2">
      <c r="A29" s="22"/>
      <c r="B29" s="34"/>
      <c r="C29" s="30"/>
      <c r="D29" s="30"/>
      <c r="E29" s="29"/>
      <c r="F29" s="29"/>
      <c r="G29" s="29"/>
      <c r="H29" s="29"/>
      <c r="I29" s="29"/>
      <c r="J29" s="29"/>
      <c r="K29" s="35"/>
      <c r="L29" s="27"/>
      <c r="M29" s="22"/>
      <c r="N29" s="22"/>
      <c r="O29" s="22"/>
      <c r="P29" s="22"/>
      <c r="Q29" s="22"/>
      <c r="R29" s="22"/>
      <c r="S29" s="20"/>
      <c r="T29" s="22"/>
    </row>
    <row r="30" spans="1:20" s="160" customFormat="1" ht="15" customHeight="1" x14ac:dyDescent="0.2">
      <c r="A30" s="22"/>
      <c r="B30" s="34"/>
      <c r="C30" s="29"/>
      <c r="D30" s="29"/>
      <c r="E30" s="29"/>
      <c r="F30" s="29"/>
      <c r="G30" s="29"/>
      <c r="H30" s="29"/>
      <c r="I30" s="29"/>
      <c r="J30" s="29"/>
      <c r="K30" s="35"/>
      <c r="L30" s="27"/>
      <c r="M30" s="22"/>
      <c r="N30" s="22"/>
      <c r="O30" s="22"/>
      <c r="P30" s="22"/>
      <c r="Q30" s="22"/>
      <c r="R30" s="22"/>
      <c r="S30" s="20"/>
      <c r="T30" s="22"/>
    </row>
    <row r="31" spans="1:20" s="160" customFormat="1" ht="15" customHeight="1" x14ac:dyDescent="0.2">
      <c r="A31" s="22"/>
      <c r="B31" s="34"/>
      <c r="C31" s="29"/>
      <c r="D31" s="29"/>
      <c r="E31" s="29"/>
      <c r="F31" s="29"/>
      <c r="G31" s="29"/>
      <c r="H31" s="29"/>
      <c r="I31" s="29"/>
      <c r="J31" s="32"/>
      <c r="K31" s="35"/>
      <c r="L31" s="33"/>
      <c r="M31" s="20"/>
      <c r="N31" s="20"/>
      <c r="O31" s="20"/>
      <c r="P31" s="20"/>
      <c r="Q31" s="20"/>
      <c r="R31" s="20"/>
      <c r="S31" s="20"/>
      <c r="T31" s="22"/>
    </row>
    <row r="32" spans="1:20" s="160" customFormat="1" ht="15" customHeight="1" x14ac:dyDescent="0.2">
      <c r="A32" s="22"/>
      <c r="B32" s="34"/>
      <c r="C32" s="29"/>
      <c r="D32" s="29"/>
      <c r="E32" s="29"/>
      <c r="F32" s="29"/>
      <c r="G32" s="29"/>
      <c r="H32" s="29"/>
      <c r="I32" s="29"/>
      <c r="J32" s="32"/>
      <c r="K32" s="35"/>
      <c r="L32" s="33"/>
      <c r="M32" s="20"/>
      <c r="N32" s="20"/>
      <c r="O32" s="20"/>
      <c r="P32" s="20"/>
      <c r="Q32" s="20"/>
      <c r="R32" s="20"/>
      <c r="S32" s="20"/>
      <c r="T32" s="22"/>
    </row>
    <row r="33" spans="1:20" s="160" customFormat="1" ht="15" customHeight="1" x14ac:dyDescent="0.2">
      <c r="A33" s="22"/>
      <c r="B33" s="34"/>
      <c r="C33" s="29"/>
      <c r="D33" s="29"/>
      <c r="E33" s="29"/>
      <c r="F33" s="29"/>
      <c r="G33" s="29"/>
      <c r="H33" s="29"/>
      <c r="I33" s="29"/>
      <c r="J33" s="32"/>
      <c r="K33" s="35"/>
      <c r="L33" s="33"/>
      <c r="M33" s="20"/>
      <c r="N33" s="20"/>
      <c r="O33" s="20"/>
      <c r="P33" s="20"/>
      <c r="Q33" s="20"/>
      <c r="R33" s="20"/>
      <c r="S33" s="20"/>
      <c r="T33" s="22"/>
    </row>
    <row r="34" spans="1:20" s="160" customFormat="1" ht="15" customHeight="1" x14ac:dyDescent="0.2">
      <c r="A34" s="22"/>
      <c r="B34" s="34"/>
      <c r="C34" s="29"/>
      <c r="D34" s="29"/>
      <c r="E34" s="29"/>
      <c r="F34" s="29"/>
      <c r="G34" s="29"/>
      <c r="H34" s="29"/>
      <c r="I34" s="29"/>
      <c r="J34" s="32"/>
      <c r="K34" s="35"/>
      <c r="L34" s="33"/>
      <c r="M34" s="20"/>
      <c r="N34" s="20"/>
      <c r="O34" s="20"/>
      <c r="P34" s="20"/>
      <c r="Q34" s="20"/>
      <c r="R34" s="20"/>
      <c r="S34" s="20"/>
      <c r="T34" s="22"/>
    </row>
    <row r="35" spans="1:20" s="160" customFormat="1" ht="15" customHeight="1" x14ac:dyDescent="0.2">
      <c r="A35" s="22"/>
      <c r="B35" s="34"/>
      <c r="C35" s="29"/>
      <c r="D35" s="29"/>
      <c r="E35" s="29"/>
      <c r="F35" s="32"/>
      <c r="G35" s="29"/>
      <c r="H35" s="29"/>
      <c r="I35" s="29"/>
      <c r="J35" s="32"/>
      <c r="K35" s="35"/>
      <c r="L35" s="33"/>
      <c r="M35" s="20"/>
      <c r="N35" s="20"/>
      <c r="O35" s="20"/>
      <c r="P35" s="20"/>
      <c r="Q35" s="20"/>
      <c r="R35" s="20"/>
      <c r="S35" s="20"/>
      <c r="T35" s="22"/>
    </row>
    <row r="36" spans="1:20" s="160" customFormat="1" ht="15" customHeight="1" x14ac:dyDescent="0.2">
      <c r="A36" s="22"/>
      <c r="B36" s="34"/>
      <c r="C36" s="29"/>
      <c r="D36" s="29"/>
      <c r="E36" s="29"/>
      <c r="F36" s="32"/>
      <c r="G36" s="29"/>
      <c r="H36" s="31"/>
      <c r="I36" s="31"/>
      <c r="J36" s="32"/>
      <c r="K36" s="35"/>
      <c r="L36" s="33"/>
      <c r="M36" s="20"/>
      <c r="N36" s="20"/>
      <c r="O36" s="20"/>
      <c r="P36" s="20"/>
      <c r="Q36" s="20"/>
      <c r="R36" s="20"/>
      <c r="S36" s="20"/>
      <c r="T36" s="22"/>
    </row>
    <row r="37" spans="1:20" s="160" customFormat="1" ht="15" customHeight="1" x14ac:dyDescent="0.2">
      <c r="A37" s="22"/>
      <c r="B37" s="34"/>
      <c r="C37" s="29"/>
      <c r="D37" s="29"/>
      <c r="E37" s="29"/>
      <c r="F37" s="32"/>
      <c r="G37" s="29"/>
      <c r="H37" s="29"/>
      <c r="I37" s="29"/>
      <c r="J37" s="32"/>
      <c r="K37" s="35"/>
      <c r="L37" s="33"/>
      <c r="M37" s="20"/>
      <c r="N37" s="20"/>
      <c r="O37" s="20"/>
      <c r="P37" s="20"/>
      <c r="Q37" s="20"/>
      <c r="R37" s="20"/>
      <c r="S37" s="20"/>
      <c r="T37" s="22"/>
    </row>
    <row r="38" spans="1:20" s="160" customFormat="1" ht="15" customHeight="1" x14ac:dyDescent="0.2">
      <c r="A38" s="22"/>
      <c r="B38" s="34"/>
      <c r="C38" s="29"/>
      <c r="D38" s="29"/>
      <c r="E38" s="29"/>
      <c r="F38" s="32"/>
      <c r="G38" s="29"/>
      <c r="H38" s="29"/>
      <c r="I38" s="29"/>
      <c r="J38" s="32"/>
      <c r="K38" s="35"/>
      <c r="L38" s="33"/>
      <c r="M38" s="20"/>
      <c r="N38" s="20"/>
      <c r="O38" s="20"/>
      <c r="P38" s="20"/>
      <c r="Q38" s="20"/>
      <c r="R38" s="20"/>
      <c r="S38" s="20"/>
      <c r="T38" s="22"/>
    </row>
    <row r="39" spans="1:20" s="160" customFormat="1" ht="15" customHeight="1" x14ac:dyDescent="0.2">
      <c r="A39" s="22"/>
      <c r="B39" s="34"/>
      <c r="C39" s="29"/>
      <c r="D39" s="29"/>
      <c r="E39" s="29"/>
      <c r="F39" s="32"/>
      <c r="G39" s="29"/>
      <c r="H39" s="29"/>
      <c r="I39" s="29"/>
      <c r="J39" s="32"/>
      <c r="K39" s="35"/>
      <c r="L39" s="33"/>
      <c r="M39" s="20"/>
      <c r="N39" s="20"/>
      <c r="O39" s="20"/>
      <c r="P39" s="20"/>
      <c r="Q39" s="20"/>
      <c r="R39" s="20"/>
      <c r="S39" s="20"/>
      <c r="T39" s="22"/>
    </row>
    <row r="40" spans="1:20" s="160" customFormat="1" ht="15" customHeight="1" x14ac:dyDescent="0.2">
      <c r="A40" s="22"/>
      <c r="B40" s="34"/>
      <c r="C40" s="29"/>
      <c r="D40" s="29"/>
      <c r="E40" s="29"/>
      <c r="F40" s="32"/>
      <c r="G40" s="29"/>
      <c r="H40" s="29"/>
      <c r="I40" s="29"/>
      <c r="J40" s="32"/>
      <c r="K40" s="35"/>
      <c r="L40" s="33"/>
      <c r="M40" s="20"/>
      <c r="N40" s="20"/>
      <c r="O40" s="20"/>
      <c r="P40" s="20"/>
      <c r="Q40" s="20"/>
      <c r="R40" s="20"/>
      <c r="S40" s="20"/>
      <c r="T40" s="22"/>
    </row>
    <row r="41" spans="1:20" s="160" customFormat="1" ht="15" customHeight="1" x14ac:dyDescent="0.2">
      <c r="A41" s="22"/>
      <c r="B41" s="34"/>
      <c r="C41" s="29"/>
      <c r="D41" s="29"/>
      <c r="E41" s="29"/>
      <c r="F41" s="32"/>
      <c r="G41" s="29"/>
      <c r="H41" s="29"/>
      <c r="I41" s="29"/>
      <c r="J41" s="32"/>
      <c r="K41" s="35"/>
      <c r="L41" s="33"/>
      <c r="M41" s="20"/>
      <c r="N41" s="20"/>
      <c r="O41" s="20"/>
      <c r="P41" s="20"/>
      <c r="Q41" s="20"/>
      <c r="R41" s="20"/>
      <c r="S41" s="20"/>
      <c r="T41" s="22"/>
    </row>
    <row r="42" spans="1:20" s="160" customFormat="1" ht="15" customHeight="1" x14ac:dyDescent="0.2">
      <c r="A42" s="22"/>
      <c r="B42" s="34"/>
      <c r="C42" s="29"/>
      <c r="D42" s="29"/>
      <c r="E42" s="29"/>
      <c r="F42" s="32"/>
      <c r="G42" s="29"/>
      <c r="H42" s="29"/>
      <c r="I42" s="29"/>
      <c r="J42" s="32"/>
      <c r="K42" s="35"/>
      <c r="L42" s="33"/>
      <c r="M42" s="20"/>
      <c r="N42" s="20"/>
      <c r="O42" s="20"/>
      <c r="P42" s="20"/>
      <c r="Q42" s="20"/>
      <c r="R42" s="20"/>
      <c r="S42" s="20"/>
      <c r="T42" s="22"/>
    </row>
    <row r="43" spans="1:20" s="160" customFormat="1" ht="15" customHeight="1" x14ac:dyDescent="0.2">
      <c r="A43" s="22"/>
      <c r="B43" s="34"/>
      <c r="C43" s="29"/>
      <c r="D43" s="29"/>
      <c r="E43" s="29"/>
      <c r="F43" s="32"/>
      <c r="G43" s="29"/>
      <c r="H43" s="29"/>
      <c r="I43" s="29"/>
      <c r="J43" s="32"/>
      <c r="K43" s="35"/>
      <c r="L43" s="33"/>
      <c r="M43" s="20"/>
      <c r="N43" s="20"/>
      <c r="O43" s="20"/>
      <c r="P43" s="20"/>
      <c r="Q43" s="20"/>
      <c r="R43" s="20"/>
      <c r="S43" s="20"/>
      <c r="T43" s="22"/>
    </row>
    <row r="44" spans="1:20" s="160" customFormat="1" ht="15" customHeight="1" x14ac:dyDescent="0.2">
      <c r="A44" s="22"/>
      <c r="B44" s="34"/>
      <c r="C44" s="29"/>
      <c r="D44" s="29"/>
      <c r="E44" s="29"/>
      <c r="F44" s="32"/>
      <c r="G44" s="29"/>
      <c r="H44" s="29"/>
      <c r="I44" s="29"/>
      <c r="J44" s="32"/>
      <c r="K44" s="35"/>
      <c r="L44" s="33"/>
      <c r="M44" s="20"/>
      <c r="N44" s="20"/>
      <c r="O44" s="20"/>
      <c r="P44" s="20"/>
      <c r="Q44" s="20"/>
      <c r="R44" s="20"/>
      <c r="S44" s="20"/>
      <c r="T44" s="22"/>
    </row>
    <row r="45" spans="1:20" s="160" customFormat="1" ht="15" customHeight="1" x14ac:dyDescent="0.2">
      <c r="A45" s="22"/>
      <c r="B45" s="34"/>
      <c r="C45" s="29"/>
      <c r="D45" s="29"/>
      <c r="E45" s="29"/>
      <c r="F45" s="32"/>
      <c r="G45" s="29"/>
      <c r="H45" s="29"/>
      <c r="I45" s="29"/>
      <c r="J45" s="32"/>
      <c r="K45" s="35"/>
      <c r="L45" s="33"/>
      <c r="M45" s="20"/>
      <c r="N45" s="20"/>
      <c r="O45" s="20"/>
      <c r="P45" s="20"/>
      <c r="Q45" s="20"/>
      <c r="R45" s="20"/>
      <c r="S45" s="20"/>
      <c r="T45" s="22"/>
    </row>
    <row r="46" spans="1:20" s="160" customFormat="1" ht="15" customHeight="1" x14ac:dyDescent="0.2">
      <c r="A46" s="22"/>
      <c r="B46" s="34"/>
      <c r="C46" s="29"/>
      <c r="D46" s="29"/>
      <c r="E46" s="29"/>
      <c r="F46" s="32"/>
      <c r="G46" s="29"/>
      <c r="H46" s="29"/>
      <c r="I46" s="29"/>
      <c r="J46" s="32"/>
      <c r="K46" s="35"/>
      <c r="L46" s="33"/>
      <c r="M46" s="20"/>
      <c r="N46" s="20"/>
      <c r="O46" s="20"/>
      <c r="P46" s="20"/>
      <c r="Q46" s="20"/>
      <c r="R46" s="20"/>
      <c r="S46" s="20"/>
      <c r="T46" s="22"/>
    </row>
    <row r="47" spans="1:20" s="160" customFormat="1" ht="15" customHeight="1" x14ac:dyDescent="0.2">
      <c r="A47" s="22"/>
      <c r="B47" s="34"/>
      <c r="C47" s="29"/>
      <c r="D47" s="29"/>
      <c r="E47" s="29"/>
      <c r="F47" s="32"/>
      <c r="G47" s="29"/>
      <c r="H47" s="29"/>
      <c r="I47" s="29"/>
      <c r="J47" s="32"/>
      <c r="K47" s="35"/>
      <c r="L47" s="33"/>
      <c r="M47" s="20"/>
      <c r="N47" s="20"/>
      <c r="O47" s="20"/>
      <c r="P47" s="20"/>
      <c r="Q47" s="20"/>
      <c r="R47" s="20"/>
      <c r="S47" s="20"/>
      <c r="T47" s="22"/>
    </row>
    <row r="48" spans="1:20" s="160" customFormat="1" ht="15" customHeight="1" x14ac:dyDescent="0.2">
      <c r="A48" s="22"/>
      <c r="B48" s="34"/>
      <c r="C48" s="29"/>
      <c r="D48" s="29"/>
      <c r="E48" s="29"/>
      <c r="F48" s="32"/>
      <c r="G48" s="29"/>
      <c r="H48" s="29"/>
      <c r="I48" s="29"/>
      <c r="J48" s="32"/>
      <c r="K48" s="35"/>
      <c r="L48" s="33"/>
      <c r="M48" s="20"/>
      <c r="N48" s="20"/>
      <c r="O48" s="20"/>
      <c r="P48" s="20"/>
      <c r="Q48" s="20"/>
      <c r="R48" s="20"/>
      <c r="S48" s="20"/>
      <c r="T48" s="22"/>
    </row>
    <row r="49" spans="1:11" ht="24" thickBot="1" x14ac:dyDescent="0.4">
      <c r="A49" s="19"/>
      <c r="B49" s="36"/>
      <c r="C49" s="37"/>
      <c r="D49" s="37"/>
      <c r="E49" s="38"/>
      <c r="F49" s="38"/>
      <c r="G49" s="38"/>
      <c r="H49" s="38"/>
      <c r="I49" s="38"/>
      <c r="J49" s="38"/>
      <c r="K49" s="39"/>
    </row>
    <row r="50" spans="1:11" ht="36" customHeight="1" x14ac:dyDescent="0.35">
      <c r="A50" s="19"/>
      <c r="B50" s="18"/>
      <c r="C50" s="18"/>
      <c r="D50" s="18"/>
      <c r="F50" s="18"/>
      <c r="G50" s="18"/>
      <c r="H50" s="18"/>
      <c r="I50" s="18"/>
      <c r="J50" s="18"/>
    </row>
    <row r="51" spans="1:11" x14ac:dyDescent="0.35">
      <c r="A51" s="19"/>
      <c r="B51" s="19"/>
      <c r="C51" s="19"/>
      <c r="D51" s="19"/>
    </row>
    <row r="52" spans="1:11" x14ac:dyDescent="0.35">
      <c r="A52" s="19"/>
      <c r="B52" s="19"/>
      <c r="C52" s="19"/>
      <c r="D52" s="19"/>
    </row>
    <row r="54" spans="1:11" x14ac:dyDescent="0.35">
      <c r="G54" s="18"/>
      <c r="H54" s="19"/>
      <c r="I54" s="19"/>
    </row>
    <row r="55" spans="1:11" x14ac:dyDescent="0.35">
      <c r="G55" s="40"/>
    </row>
  </sheetData>
  <mergeCells count="1">
    <mergeCell ref="C14:E14"/>
  </mergeCells>
  <phoneticPr fontId="36" type="noConversion"/>
  <pageMargins left="0.25" right="0.25" top="0.75" bottom="0.75" header="0.3" footer="0.3"/>
  <pageSetup paperSize="9" scale="81" orientation="portrait" r:id="rId1"/>
  <headerFooter alignWithMargins="0">
    <oddFooter>&amp;L&amp;D&amp;C&amp; Template: &amp;A
&amp;F&amp;R&amp;P o&amp;Of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8"/>
  <sheetViews>
    <sheetView zoomScale="145" zoomScaleNormal="145" workbookViewId="0">
      <selection activeCell="E15" sqref="E15"/>
    </sheetView>
  </sheetViews>
  <sheetFormatPr defaultRowHeight="12.75" x14ac:dyDescent="0.2"/>
  <cols>
    <col min="1" max="1" width="10.7109375" customWidth="1"/>
    <col min="2" max="2" width="20" style="197" customWidth="1"/>
    <col min="3" max="3" width="27.42578125" customWidth="1"/>
    <col min="4" max="4" width="9.140625" style="197" customWidth="1"/>
    <col min="5" max="5" width="19.85546875" customWidth="1"/>
    <col min="6" max="6" width="21.42578125" customWidth="1"/>
    <col min="7" max="7" width="59" customWidth="1"/>
  </cols>
  <sheetData>
    <row r="1" spans="1:7" x14ac:dyDescent="0.2">
      <c r="A1" s="198" t="s">
        <v>285</v>
      </c>
      <c r="B1" s="199" t="s">
        <v>286</v>
      </c>
      <c r="C1" s="198" t="s">
        <v>287</v>
      </c>
      <c r="D1" s="199" t="s">
        <v>288</v>
      </c>
      <c r="E1" s="198" t="s">
        <v>316</v>
      </c>
      <c r="F1" s="198" t="s">
        <v>291</v>
      </c>
      <c r="G1" s="198" t="s">
        <v>292</v>
      </c>
    </row>
    <row r="2" spans="1:7" s="202" customFormat="1" ht="25.5" x14ac:dyDescent="0.2">
      <c r="A2" s="200">
        <v>43314</v>
      </c>
      <c r="B2" s="201">
        <v>1</v>
      </c>
      <c r="C2" s="202" t="s">
        <v>289</v>
      </c>
      <c r="D2" s="201"/>
      <c r="F2" s="203" t="s">
        <v>313</v>
      </c>
      <c r="G2" s="203" t="s">
        <v>290</v>
      </c>
    </row>
    <row r="3" spans="1:7" s="202" customFormat="1" ht="25.5" x14ac:dyDescent="0.2">
      <c r="A3" s="200">
        <v>43318</v>
      </c>
      <c r="B3" s="201">
        <v>2</v>
      </c>
      <c r="C3" s="202" t="s">
        <v>298</v>
      </c>
      <c r="D3" s="201">
        <v>2.1</v>
      </c>
      <c r="E3" s="202" t="s">
        <v>299</v>
      </c>
      <c r="F3" s="202" t="s">
        <v>300</v>
      </c>
      <c r="G3" s="203" t="s">
        <v>301</v>
      </c>
    </row>
    <row r="4" spans="1:7" s="202" customFormat="1" ht="25.5" x14ac:dyDescent="0.2">
      <c r="A4" s="200">
        <v>43314</v>
      </c>
      <c r="B4" s="201">
        <v>3</v>
      </c>
      <c r="C4" s="202" t="s">
        <v>293</v>
      </c>
      <c r="D4" s="201">
        <v>3.1</v>
      </c>
      <c r="E4" s="202" t="s">
        <v>317</v>
      </c>
      <c r="F4" s="202" t="s">
        <v>314</v>
      </c>
      <c r="G4" s="203" t="s">
        <v>311</v>
      </c>
    </row>
    <row r="5" spans="1:7" s="202" customFormat="1" ht="26.25" customHeight="1" x14ac:dyDescent="0.2">
      <c r="A5" s="200">
        <v>43314</v>
      </c>
      <c r="B5" s="201">
        <v>4</v>
      </c>
      <c r="C5" s="202" t="s">
        <v>294</v>
      </c>
      <c r="D5" s="201" t="s">
        <v>295</v>
      </c>
      <c r="E5" s="202" t="s">
        <v>318</v>
      </c>
      <c r="F5" s="202" t="s">
        <v>296</v>
      </c>
      <c r="G5" s="203" t="s">
        <v>297</v>
      </c>
    </row>
    <row r="6" spans="1:7" s="202" customFormat="1" ht="38.25" x14ac:dyDescent="0.2">
      <c r="A6" s="200">
        <v>43318</v>
      </c>
      <c r="B6" s="201">
        <v>5</v>
      </c>
      <c r="C6" s="202" t="s">
        <v>294</v>
      </c>
      <c r="D6" s="201" t="s">
        <v>295</v>
      </c>
      <c r="E6" s="202" t="s">
        <v>302</v>
      </c>
      <c r="F6" s="202" t="s">
        <v>303</v>
      </c>
      <c r="G6" s="203" t="s">
        <v>304</v>
      </c>
    </row>
    <row r="7" spans="1:7" s="202" customFormat="1" ht="89.25" x14ac:dyDescent="0.2">
      <c r="A7" s="200">
        <v>43318</v>
      </c>
      <c r="B7" s="201">
        <v>6</v>
      </c>
      <c r="C7" s="202" t="s">
        <v>294</v>
      </c>
      <c r="D7" s="204" t="s">
        <v>295</v>
      </c>
      <c r="E7" s="205" t="s">
        <v>308</v>
      </c>
      <c r="F7" s="205" t="s">
        <v>309</v>
      </c>
      <c r="G7" s="206" t="s">
        <v>319</v>
      </c>
    </row>
    <row r="8" spans="1:7" x14ac:dyDescent="0.2">
      <c r="A8" s="200">
        <v>43318</v>
      </c>
      <c r="B8" s="201">
        <v>7</v>
      </c>
      <c r="C8" s="202" t="s">
        <v>294</v>
      </c>
      <c r="D8" s="204" t="s">
        <v>295</v>
      </c>
      <c r="E8" s="202" t="s">
        <v>310</v>
      </c>
      <c r="F8" s="202" t="s">
        <v>315</v>
      </c>
      <c r="G8" s="202" t="s">
        <v>312</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9"/>
  <sheetViews>
    <sheetView workbookViewId="0"/>
  </sheetViews>
  <sheetFormatPr defaultRowHeight="15" customHeight="1" x14ac:dyDescent="0.2"/>
  <cols>
    <col min="1" max="16384" width="9.140625" style="142"/>
  </cols>
  <sheetData>
    <row r="1" spans="1:1" ht="15" customHeight="1" x14ac:dyDescent="0.2">
      <c r="A1" s="142" t="s">
        <v>185</v>
      </c>
    </row>
    <row r="2" spans="1:1" ht="15" customHeight="1" x14ac:dyDescent="0.2">
      <c r="A2" s="143" t="s">
        <v>186</v>
      </c>
    </row>
    <row r="3" spans="1:1" ht="15" customHeight="1" x14ac:dyDescent="0.2">
      <c r="A3" s="143" t="s">
        <v>187</v>
      </c>
    </row>
    <row r="4" spans="1:1" ht="15" customHeight="1" x14ac:dyDescent="0.2">
      <c r="A4" s="143" t="s">
        <v>188</v>
      </c>
    </row>
    <row r="5" spans="1:1" ht="15" customHeight="1" x14ac:dyDescent="0.2">
      <c r="A5" s="143" t="s">
        <v>189</v>
      </c>
    </row>
    <row r="6" spans="1:1" ht="15" customHeight="1" x14ac:dyDescent="0.2">
      <c r="A6" s="143" t="s">
        <v>190</v>
      </c>
    </row>
    <row r="7" spans="1:1" ht="15" customHeight="1" x14ac:dyDescent="0.2">
      <c r="A7" s="143" t="s">
        <v>191</v>
      </c>
    </row>
    <row r="8" spans="1:1" ht="15" customHeight="1" x14ac:dyDescent="0.2">
      <c r="A8" s="143" t="s">
        <v>192</v>
      </c>
    </row>
    <row r="9" spans="1:1" ht="15" customHeight="1" x14ac:dyDescent="0.2">
      <c r="A9" s="143" t="s">
        <v>180</v>
      </c>
    </row>
  </sheetData>
  <pageMargins left="0.7" right="0.7" top="0.75" bottom="0.75" header="0.3" footer="0.3"/>
  <pageSetup paperSize="9" orientation="landscape" r:id="rId1"/>
  <headerFooter>
    <oddFooter>&amp;L&amp;8&amp;F&amp;D&amp;T&amp;C&amp;8&amp;A&amp;R&amp;8Page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36"/>
  <sheetViews>
    <sheetView workbookViewId="0">
      <selection activeCell="G22" sqref="G22"/>
    </sheetView>
  </sheetViews>
  <sheetFormatPr defaultRowHeight="12.75" x14ac:dyDescent="0.2"/>
  <cols>
    <col min="1" max="1" width="12" style="43" customWidth="1"/>
    <col min="2" max="2" width="42.7109375" style="43" customWidth="1"/>
    <col min="3" max="4" width="42.85546875" style="43" customWidth="1"/>
    <col min="5" max="5" width="6.7109375" style="43" customWidth="1"/>
    <col min="6" max="8" width="19.85546875" style="43" customWidth="1"/>
    <col min="9" max="9" width="18.28515625" style="43" customWidth="1"/>
    <col min="10" max="16384" width="9.140625" style="43"/>
  </cols>
  <sheetData>
    <row r="1" spans="2:8" ht="34.5" x14ac:dyDescent="0.45">
      <c r="B1" s="44" t="s">
        <v>117</v>
      </c>
      <c r="D1" s="125"/>
    </row>
    <row r="2" spans="2:8" ht="15" x14ac:dyDescent="0.25">
      <c r="B2" s="165" t="str">
        <f>Tradingname</f>
        <v>Epic Energy South Australia Pty Ltd</v>
      </c>
      <c r="C2" s="166"/>
    </row>
    <row r="3" spans="2:8" ht="15" x14ac:dyDescent="0.25">
      <c r="B3" s="167" t="s">
        <v>224</v>
      </c>
      <c r="C3" s="168">
        <f>Yearending</f>
        <v>43646</v>
      </c>
    </row>
    <row r="4" spans="2:8" ht="20.25" x14ac:dyDescent="0.3">
      <c r="B4" s="41"/>
    </row>
    <row r="5" spans="2:8" ht="15.75" x14ac:dyDescent="0.25">
      <c r="B5" s="65" t="s">
        <v>227</v>
      </c>
    </row>
    <row r="6" spans="2:8" x14ac:dyDescent="0.2">
      <c r="B6" s="45"/>
      <c r="C6" s="48"/>
      <c r="D6" s="48"/>
      <c r="E6" s="49"/>
      <c r="F6" s="66"/>
      <c r="G6" s="50"/>
      <c r="H6" s="50"/>
    </row>
    <row r="7" spans="2:8" ht="13.5" customHeight="1" x14ac:dyDescent="0.2">
      <c r="B7" s="111" t="s">
        <v>32</v>
      </c>
      <c r="C7" s="163" t="s">
        <v>328</v>
      </c>
    </row>
    <row r="8" spans="2:8" ht="13.5" customHeight="1" x14ac:dyDescent="0.2">
      <c r="B8" s="111" t="s">
        <v>223</v>
      </c>
      <c r="C8" s="212">
        <v>1100</v>
      </c>
    </row>
    <row r="9" spans="2:8" ht="13.5" customHeight="1" x14ac:dyDescent="0.2">
      <c r="B9" s="111" t="s">
        <v>33</v>
      </c>
      <c r="C9" s="212">
        <v>13</v>
      </c>
    </row>
    <row r="10" spans="2:8" ht="13.5" customHeight="1" x14ac:dyDescent="0.2">
      <c r="B10" s="111" t="s">
        <v>34</v>
      </c>
      <c r="C10" s="109" t="s">
        <v>329</v>
      </c>
    </row>
    <row r="12" spans="2:8" ht="15.75" x14ac:dyDescent="0.25">
      <c r="B12" s="65" t="s">
        <v>228</v>
      </c>
    </row>
    <row r="14" spans="2:8" ht="51" customHeight="1" x14ac:dyDescent="0.2">
      <c r="B14" s="51" t="s">
        <v>35</v>
      </c>
      <c r="C14" s="52" t="s">
        <v>155</v>
      </c>
      <c r="D14" s="52" t="s">
        <v>49</v>
      </c>
    </row>
    <row r="15" spans="2:8" ht="14.25" x14ac:dyDescent="0.2">
      <c r="B15" s="169" t="s">
        <v>36</v>
      </c>
      <c r="C15" s="171"/>
      <c r="D15" s="171"/>
    </row>
    <row r="16" spans="2:8" x14ac:dyDescent="0.2">
      <c r="B16" s="112" t="s">
        <v>37</v>
      </c>
      <c r="C16" s="170" t="s">
        <v>330</v>
      </c>
      <c r="D16" s="170" t="s">
        <v>331</v>
      </c>
    </row>
    <row r="17" spans="2:4" ht="17.25" customHeight="1" x14ac:dyDescent="0.2">
      <c r="B17" s="112" t="s">
        <v>38</v>
      </c>
      <c r="C17" s="170" t="s">
        <v>330</v>
      </c>
      <c r="D17" s="170" t="s">
        <v>331</v>
      </c>
    </row>
    <row r="18" spans="2:4" x14ac:dyDescent="0.2">
      <c r="B18" s="112" t="s">
        <v>39</v>
      </c>
      <c r="C18" s="170" t="s">
        <v>331</v>
      </c>
      <c r="D18" s="170" t="s">
        <v>331</v>
      </c>
    </row>
    <row r="19" spans="2:4" ht="14.25" x14ac:dyDescent="0.2">
      <c r="B19" s="169" t="s">
        <v>284</v>
      </c>
      <c r="C19" s="171"/>
      <c r="D19" s="171"/>
    </row>
    <row r="20" spans="2:4" x14ac:dyDescent="0.2">
      <c r="B20" s="112" t="s">
        <v>40</v>
      </c>
      <c r="C20" s="170" t="s">
        <v>331</v>
      </c>
      <c r="D20" s="170" t="s">
        <v>331</v>
      </c>
    </row>
    <row r="21" spans="2:4" x14ac:dyDescent="0.2">
      <c r="B21" s="112" t="s">
        <v>41</v>
      </c>
      <c r="C21" s="170" t="s">
        <v>331</v>
      </c>
      <c r="D21" s="170" t="s">
        <v>331</v>
      </c>
    </row>
    <row r="22" spans="2:4" ht="14.25" x14ac:dyDescent="0.2">
      <c r="B22" s="169" t="s">
        <v>42</v>
      </c>
      <c r="C22" s="171"/>
      <c r="D22" s="171"/>
    </row>
    <row r="23" spans="2:4" x14ac:dyDescent="0.2">
      <c r="B23" s="112" t="s">
        <v>43</v>
      </c>
      <c r="C23" s="170" t="s">
        <v>330</v>
      </c>
      <c r="D23" s="170" t="s">
        <v>331</v>
      </c>
    </row>
    <row r="24" spans="2:4" x14ac:dyDescent="0.2">
      <c r="B24" s="112" t="s">
        <v>44</v>
      </c>
      <c r="C24" s="170" t="s">
        <v>330</v>
      </c>
      <c r="D24" s="170" t="s">
        <v>331</v>
      </c>
    </row>
    <row r="25" spans="2:4" ht="14.25" x14ac:dyDescent="0.2">
      <c r="B25" s="169" t="s">
        <v>45</v>
      </c>
      <c r="C25" s="171"/>
      <c r="D25" s="171"/>
    </row>
    <row r="26" spans="2:4" x14ac:dyDescent="0.2">
      <c r="B26" s="112" t="s">
        <v>46</v>
      </c>
      <c r="C26" s="170" t="s">
        <v>330</v>
      </c>
      <c r="D26" s="170" t="s">
        <v>331</v>
      </c>
    </row>
    <row r="27" spans="2:4" x14ac:dyDescent="0.2">
      <c r="B27" s="112" t="s">
        <v>47</v>
      </c>
      <c r="C27" s="170" t="s">
        <v>330</v>
      </c>
      <c r="D27" s="170" t="s">
        <v>331</v>
      </c>
    </row>
    <row r="28" spans="2:4" ht="14.25" x14ac:dyDescent="0.2">
      <c r="B28" s="169" t="s">
        <v>48</v>
      </c>
      <c r="C28" s="171"/>
      <c r="D28" s="171"/>
    </row>
    <row r="29" spans="2:4" x14ac:dyDescent="0.2">
      <c r="B29" s="172" t="s">
        <v>225</v>
      </c>
      <c r="C29" s="109"/>
      <c r="D29" s="109"/>
    </row>
    <row r="30" spans="2:4" x14ac:dyDescent="0.2">
      <c r="B30" s="172" t="s">
        <v>225</v>
      </c>
      <c r="C30" s="109"/>
      <c r="D30" s="109"/>
    </row>
    <row r="31" spans="2:4" x14ac:dyDescent="0.2">
      <c r="B31" s="172" t="s">
        <v>225</v>
      </c>
      <c r="C31" s="109"/>
      <c r="D31" s="109"/>
    </row>
    <row r="32" spans="2:4" x14ac:dyDescent="0.2">
      <c r="B32" s="172" t="s">
        <v>225</v>
      </c>
      <c r="C32" s="109"/>
      <c r="D32" s="109"/>
    </row>
    <row r="33" spans="2:4" x14ac:dyDescent="0.2">
      <c r="B33" s="172" t="s">
        <v>225</v>
      </c>
      <c r="C33" s="109"/>
      <c r="D33" s="109"/>
    </row>
    <row r="34" spans="2:4" x14ac:dyDescent="0.2">
      <c r="B34" s="172" t="s">
        <v>225</v>
      </c>
      <c r="C34" s="109"/>
      <c r="D34" s="109"/>
    </row>
    <row r="35" spans="2:4" x14ac:dyDescent="0.2">
      <c r="B35" s="172" t="s">
        <v>225</v>
      </c>
      <c r="C35" s="109"/>
      <c r="D35" s="109"/>
    </row>
    <row r="36" spans="2:4" x14ac:dyDescent="0.2">
      <c r="B36" s="172" t="s">
        <v>225</v>
      </c>
      <c r="C36" s="109"/>
      <c r="D36" s="109"/>
    </row>
  </sheetData>
  <dataValidations count="2">
    <dataValidation type="list" allowBlank="1" showInputMessage="1" showErrorMessage="1" sqref="C10">
      <formula1>"Distribution,Transmission"</formula1>
    </dataValidation>
    <dataValidation type="list" allowBlank="1" showInputMessage="1" showErrorMessage="1" sqref="C23:D24 C16:D18 C20:D21 C26:D27">
      <formula1>"Yes,No"</formula1>
    </dataValidation>
  </dataValidations>
  <pageMargins left="0.75" right="0.75" top="1" bottom="1" header="0.5" footer="0.5"/>
  <pageSetup paperSize="9"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10"/>
  <sheetViews>
    <sheetView workbookViewId="0">
      <selection activeCell="C27" sqref="C27"/>
    </sheetView>
  </sheetViews>
  <sheetFormatPr defaultRowHeight="12.75" x14ac:dyDescent="0.2"/>
  <cols>
    <col min="1" max="1" width="12" style="43" customWidth="1"/>
    <col min="2" max="2" width="37.5703125" style="43" customWidth="1"/>
    <col min="3" max="3" width="42.85546875" style="43" customWidth="1"/>
    <col min="4" max="4" width="6.7109375" style="43" customWidth="1"/>
    <col min="5" max="7" width="19.85546875" style="43" customWidth="1"/>
    <col min="8" max="8" width="18.28515625" style="43" customWidth="1"/>
    <col min="9" max="16384" width="9.140625" style="43"/>
  </cols>
  <sheetData>
    <row r="1" spans="2:7" ht="20.25" x14ac:dyDescent="0.3">
      <c r="B1" s="44" t="s">
        <v>111</v>
      </c>
      <c r="C1" s="42"/>
      <c r="D1" s="42"/>
      <c r="E1" s="42"/>
      <c r="F1" s="42"/>
      <c r="G1" s="42"/>
    </row>
    <row r="2" spans="2:7" ht="15" x14ac:dyDescent="0.25">
      <c r="B2" s="165" t="str">
        <f>Tradingname</f>
        <v>Epic Energy South Australia Pty Ltd</v>
      </c>
      <c r="C2" s="166"/>
    </row>
    <row r="3" spans="2:7" ht="15" x14ac:dyDescent="0.25">
      <c r="B3" s="167" t="s">
        <v>224</v>
      </c>
      <c r="C3" s="168">
        <f>Yearending</f>
        <v>43646</v>
      </c>
    </row>
    <row r="4" spans="2:7" ht="14.25" customHeight="1" x14ac:dyDescent="0.3">
      <c r="B4" s="41"/>
    </row>
    <row r="5" spans="2:7" ht="15.75" x14ac:dyDescent="0.25">
      <c r="B5" s="65" t="s">
        <v>271</v>
      </c>
    </row>
    <row r="6" spans="2:7" x14ac:dyDescent="0.2">
      <c r="B6" s="45"/>
      <c r="C6" s="48"/>
      <c r="D6" s="49"/>
      <c r="E6" s="66"/>
      <c r="F6" s="50"/>
      <c r="G6" s="50"/>
    </row>
    <row r="7" spans="2:7" ht="57" customHeight="1" x14ac:dyDescent="0.2">
      <c r="B7" s="51"/>
      <c r="C7" s="110" t="s">
        <v>115</v>
      </c>
    </row>
    <row r="8" spans="2:7" ht="13.5" customHeight="1" x14ac:dyDescent="0.2">
      <c r="B8" s="111" t="s">
        <v>112</v>
      </c>
      <c r="C8" s="218">
        <f>'2. Revenues and expenses'!F40</f>
        <v>37920795</v>
      </c>
    </row>
    <row r="9" spans="2:7" ht="13.5" customHeight="1" x14ac:dyDescent="0.2">
      <c r="B9" s="111" t="s">
        <v>113</v>
      </c>
      <c r="C9" s="218">
        <f>'3. Statement of pipeline assets'!$D$73</f>
        <v>365082635.93791056</v>
      </c>
    </row>
    <row r="10" spans="2:7" ht="13.5" customHeight="1" x14ac:dyDescent="0.2">
      <c r="B10" s="111" t="s">
        <v>114</v>
      </c>
      <c r="C10" s="235">
        <f>IFERROR(C8/C9,0)</f>
        <v>0.10386907310061488</v>
      </c>
    </row>
  </sheetData>
  <pageMargins left="0.75" right="0.75" top="1" bottom="1" header="0.5" footer="0.5"/>
  <pageSetup paperSize="9" scale="59" orientation="landscape" r:id="rId1"/>
  <headerFooter alignWithMargins="0"/>
  <colBreaks count="1" manualBreakCount="1">
    <brk id="4" max="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B1:I40"/>
  <sheetViews>
    <sheetView topLeftCell="A7" workbookViewId="0">
      <selection activeCell="D11" sqref="D11"/>
    </sheetView>
  </sheetViews>
  <sheetFormatPr defaultRowHeight="12.75" x14ac:dyDescent="0.2"/>
  <cols>
    <col min="1" max="1" width="12" style="43" customWidth="1"/>
    <col min="2" max="2" width="16.42578125" style="43" bestFit="1" customWidth="1"/>
    <col min="3" max="3" width="43.42578125" style="43" customWidth="1"/>
    <col min="4" max="9" width="20.7109375" style="43" customWidth="1"/>
    <col min="10" max="16384" width="9.140625" style="43"/>
  </cols>
  <sheetData>
    <row r="1" spans="2:9" ht="20.25" x14ac:dyDescent="0.3">
      <c r="B1" s="280" t="s">
        <v>238</v>
      </c>
      <c r="C1" s="280"/>
      <c r="D1" s="280"/>
      <c r="E1" s="42"/>
      <c r="F1" s="42"/>
      <c r="G1" s="42"/>
      <c r="H1" s="42"/>
      <c r="I1" s="42"/>
    </row>
    <row r="2" spans="2:9" ht="18" customHeight="1" x14ac:dyDescent="0.45">
      <c r="B2" s="165" t="str">
        <f>Tradingname</f>
        <v>Epic Energy South Australia Pty Ltd</v>
      </c>
      <c r="C2" s="166"/>
      <c r="I2" s="125"/>
    </row>
    <row r="3" spans="2:9" ht="15" x14ac:dyDescent="0.25">
      <c r="B3" s="167" t="s">
        <v>224</v>
      </c>
      <c r="C3" s="168">
        <f>Yearending</f>
        <v>43646</v>
      </c>
    </row>
    <row r="4" spans="2:9" ht="12.75" customHeight="1" x14ac:dyDescent="0.3">
      <c r="B4" s="41"/>
      <c r="D4" s="116"/>
      <c r="G4" s="116"/>
    </row>
    <row r="5" spans="2:9" ht="15.75" x14ac:dyDescent="0.2">
      <c r="B5" s="276" t="s">
        <v>272</v>
      </c>
      <c r="C5" s="276"/>
      <c r="D5" s="276"/>
    </row>
    <row r="6" spans="2:9" x14ac:dyDescent="0.2">
      <c r="B6" s="45"/>
      <c r="C6" s="46"/>
      <c r="D6" s="47"/>
      <c r="E6" s="47"/>
      <c r="F6" s="47"/>
      <c r="G6" s="47"/>
      <c r="H6" s="47"/>
      <c r="I6" s="47"/>
    </row>
    <row r="7" spans="2:9" ht="30.75" customHeight="1" x14ac:dyDescent="0.2">
      <c r="B7" s="52"/>
      <c r="C7" s="52"/>
      <c r="D7" s="277" t="s">
        <v>278</v>
      </c>
      <c r="E7" s="278"/>
      <c r="F7" s="279"/>
      <c r="G7" s="277" t="s">
        <v>279</v>
      </c>
      <c r="H7" s="278"/>
      <c r="I7" s="279"/>
    </row>
    <row r="8" spans="2:9" ht="51" customHeight="1" x14ac:dyDescent="0.2">
      <c r="B8" s="51" t="s">
        <v>270</v>
      </c>
      <c r="C8" s="52" t="s">
        <v>21</v>
      </c>
      <c r="D8" s="53" t="s">
        <v>64</v>
      </c>
      <c r="E8" s="53" t="s">
        <v>65</v>
      </c>
      <c r="F8" s="53" t="s">
        <v>27</v>
      </c>
      <c r="G8" s="53" t="s">
        <v>64</v>
      </c>
      <c r="H8" s="53" t="s">
        <v>65</v>
      </c>
      <c r="I8" s="53" t="s">
        <v>27</v>
      </c>
    </row>
    <row r="9" spans="2:9" x14ac:dyDescent="0.2">
      <c r="B9" s="54"/>
      <c r="C9" s="56"/>
      <c r="D9" s="55" t="s">
        <v>226</v>
      </c>
      <c r="E9" s="55" t="s">
        <v>226</v>
      </c>
      <c r="F9" s="55" t="s">
        <v>226</v>
      </c>
      <c r="G9" s="55" t="s">
        <v>226</v>
      </c>
      <c r="H9" s="55" t="s">
        <v>226</v>
      </c>
      <c r="I9" s="55" t="s">
        <v>226</v>
      </c>
    </row>
    <row r="10" spans="2:9" x14ac:dyDescent="0.2">
      <c r="B10" s="54"/>
      <c r="C10" s="113" t="s">
        <v>50</v>
      </c>
      <c r="D10" s="55"/>
      <c r="E10" s="55"/>
      <c r="F10" s="55"/>
      <c r="G10" s="55"/>
      <c r="H10" s="55"/>
      <c r="I10" s="55"/>
    </row>
    <row r="11" spans="2:9" x14ac:dyDescent="0.2">
      <c r="B11" s="213">
        <v>3.3</v>
      </c>
      <c r="C11" s="57" t="s">
        <v>153</v>
      </c>
      <c r="D11" s="208">
        <f>'2.1 Revenue by service'!D23</f>
        <v>79372082</v>
      </c>
      <c r="E11" s="208">
        <f>'2.1 Revenue by service'!E23</f>
        <v>0</v>
      </c>
      <c r="F11" s="208">
        <f>'2.1 Revenue by service'!F23</f>
        <v>79372082</v>
      </c>
      <c r="G11" s="208">
        <f>'2.1 Revenue by service'!G23</f>
        <v>37341451</v>
      </c>
      <c r="H11" s="208">
        <f>'2.1 Revenue by service'!H23</f>
        <v>0</v>
      </c>
      <c r="I11" s="208">
        <f>'2.1 Revenue by service'!I23</f>
        <v>37341451</v>
      </c>
    </row>
    <row r="12" spans="2:9" x14ac:dyDescent="0.2">
      <c r="B12" s="121"/>
      <c r="C12" s="57" t="s">
        <v>54</v>
      </c>
      <c r="D12" s="209"/>
      <c r="E12" s="209"/>
      <c r="F12" s="208">
        <f>SUM(D12:E12)</f>
        <v>0</v>
      </c>
      <c r="G12" s="209"/>
      <c r="H12" s="209"/>
      <c r="I12" s="208">
        <f>SUM(G12:H12)</f>
        <v>0</v>
      </c>
    </row>
    <row r="13" spans="2:9" x14ac:dyDescent="0.2">
      <c r="B13" s="61"/>
      <c r="C13" s="59" t="s">
        <v>53</v>
      </c>
      <c r="D13" s="210">
        <f t="shared" ref="D13:I13" si="0">SUM(D11:D12)</f>
        <v>79372082</v>
      </c>
      <c r="E13" s="210">
        <f t="shared" si="0"/>
        <v>0</v>
      </c>
      <c r="F13" s="210">
        <f t="shared" si="0"/>
        <v>79372082</v>
      </c>
      <c r="G13" s="210">
        <f t="shared" si="0"/>
        <v>37341451</v>
      </c>
      <c r="H13" s="210">
        <f t="shared" si="0"/>
        <v>0</v>
      </c>
      <c r="I13" s="210">
        <f t="shared" si="0"/>
        <v>37341451</v>
      </c>
    </row>
    <row r="14" spans="2:9" x14ac:dyDescent="0.2">
      <c r="B14" s="54"/>
      <c r="C14" s="113" t="s">
        <v>59</v>
      </c>
      <c r="D14" s="214"/>
      <c r="E14" s="214"/>
      <c r="F14" s="214"/>
      <c r="G14" s="214"/>
      <c r="H14" s="214"/>
      <c r="I14" s="214"/>
    </row>
    <row r="15" spans="2:9" x14ac:dyDescent="0.2">
      <c r="B15" s="121"/>
      <c r="C15" s="57" t="s">
        <v>23</v>
      </c>
      <c r="D15" s="208">
        <f>'2.3 Indirect revenue'!G36</f>
        <v>0</v>
      </c>
      <c r="E15" s="208">
        <f>'2.3 Indirect revenue'!H36</f>
        <v>0</v>
      </c>
      <c r="F15" s="208">
        <f>SUM(D15:E15)</f>
        <v>0</v>
      </c>
      <c r="G15" s="209"/>
      <c r="H15" s="209"/>
      <c r="I15" s="208">
        <f>SUM(G15:H15)</f>
        <v>0</v>
      </c>
    </row>
    <row r="16" spans="2:9" x14ac:dyDescent="0.2">
      <c r="B16" s="61"/>
      <c r="C16" s="59" t="s">
        <v>55</v>
      </c>
      <c r="D16" s="210">
        <f t="shared" ref="D16:I16" si="1">SUM(D15:D15)</f>
        <v>0</v>
      </c>
      <c r="E16" s="210">
        <f t="shared" si="1"/>
        <v>0</v>
      </c>
      <c r="F16" s="210">
        <f t="shared" si="1"/>
        <v>0</v>
      </c>
      <c r="G16" s="210">
        <f t="shared" si="1"/>
        <v>0</v>
      </c>
      <c r="H16" s="210">
        <f t="shared" si="1"/>
        <v>0</v>
      </c>
      <c r="I16" s="210">
        <f t="shared" si="1"/>
        <v>0</v>
      </c>
    </row>
    <row r="17" spans="2:9" x14ac:dyDescent="0.2">
      <c r="B17" s="61"/>
      <c r="C17" s="59" t="s">
        <v>24</v>
      </c>
      <c r="D17" s="210">
        <f t="shared" ref="D17:I17" si="2">D13+D16</f>
        <v>79372082</v>
      </c>
      <c r="E17" s="210">
        <f t="shared" si="2"/>
        <v>0</v>
      </c>
      <c r="F17" s="210">
        <f t="shared" si="2"/>
        <v>79372082</v>
      </c>
      <c r="G17" s="210">
        <f t="shared" si="2"/>
        <v>37341451</v>
      </c>
      <c r="H17" s="210">
        <f t="shared" si="2"/>
        <v>0</v>
      </c>
      <c r="I17" s="210">
        <f t="shared" si="2"/>
        <v>37341451</v>
      </c>
    </row>
    <row r="18" spans="2:9" x14ac:dyDescent="0.2">
      <c r="B18" s="61"/>
      <c r="C18" s="114" t="s">
        <v>66</v>
      </c>
      <c r="D18" s="214"/>
      <c r="E18" s="214"/>
      <c r="F18" s="214"/>
      <c r="G18" s="214"/>
      <c r="H18" s="214"/>
      <c r="I18" s="214"/>
    </row>
    <row r="19" spans="2:9" x14ac:dyDescent="0.2">
      <c r="B19" s="121" t="s">
        <v>332</v>
      </c>
      <c r="C19" s="58" t="s">
        <v>156</v>
      </c>
      <c r="D19" s="209">
        <v>-2027269</v>
      </c>
      <c r="E19" s="209"/>
      <c r="F19" s="208">
        <f t="shared" ref="F19:F26" si="3">SUM(D19:E19)</f>
        <v>-2027269</v>
      </c>
      <c r="G19" s="209">
        <v>-2507469</v>
      </c>
      <c r="H19" s="209"/>
      <c r="I19" s="208">
        <f t="shared" ref="I19:I24" si="4">SUM(G19:H19)</f>
        <v>-2507469</v>
      </c>
    </row>
    <row r="20" spans="2:9" x14ac:dyDescent="0.2">
      <c r="B20" s="121"/>
      <c r="C20" s="58" t="s">
        <v>157</v>
      </c>
      <c r="D20" s="209"/>
      <c r="E20" s="209"/>
      <c r="F20" s="208">
        <f t="shared" si="3"/>
        <v>0</v>
      </c>
      <c r="G20" s="209"/>
      <c r="H20" s="209"/>
      <c r="I20" s="208">
        <f t="shared" si="4"/>
        <v>0</v>
      </c>
    </row>
    <row r="21" spans="2:9" x14ac:dyDescent="0.2">
      <c r="B21" s="121" t="s">
        <v>333</v>
      </c>
      <c r="C21" s="58" t="s">
        <v>25</v>
      </c>
      <c r="D21" s="209">
        <v>-17433995</v>
      </c>
      <c r="E21" s="209"/>
      <c r="F21" s="208">
        <f t="shared" si="3"/>
        <v>-17433995</v>
      </c>
      <c r="G21" s="209">
        <v>-8710480</v>
      </c>
      <c r="H21" s="209"/>
      <c r="I21" s="208">
        <f t="shared" si="4"/>
        <v>-8710480</v>
      </c>
    </row>
    <row r="22" spans="2:9" x14ac:dyDescent="0.2">
      <c r="B22" s="121"/>
      <c r="C22" s="58" t="s">
        <v>56</v>
      </c>
      <c r="D22" s="209"/>
      <c r="E22" s="209"/>
      <c r="F22" s="208">
        <f t="shared" si="3"/>
        <v>0</v>
      </c>
      <c r="G22" s="209"/>
      <c r="H22" s="209"/>
      <c r="I22" s="208">
        <f t="shared" si="4"/>
        <v>0</v>
      </c>
    </row>
    <row r="23" spans="2:9" x14ac:dyDescent="0.2">
      <c r="B23" s="121" t="s">
        <v>334</v>
      </c>
      <c r="C23" s="58" t="s">
        <v>57</v>
      </c>
      <c r="D23" s="209">
        <v>-455991</v>
      </c>
      <c r="E23" s="209"/>
      <c r="F23" s="208">
        <f t="shared" si="3"/>
        <v>-455991</v>
      </c>
      <c r="G23" s="209">
        <v>-162879</v>
      </c>
      <c r="H23" s="209"/>
      <c r="I23" s="208">
        <f t="shared" si="4"/>
        <v>-162879</v>
      </c>
    </row>
    <row r="24" spans="2:9" x14ac:dyDescent="0.2">
      <c r="B24" s="121"/>
      <c r="C24" s="58" t="s">
        <v>58</v>
      </c>
      <c r="D24" s="209"/>
      <c r="E24" s="209"/>
      <c r="F24" s="208">
        <f t="shared" si="3"/>
        <v>0</v>
      </c>
      <c r="G24" s="209"/>
      <c r="H24" s="209"/>
      <c r="I24" s="208">
        <f t="shared" si="4"/>
        <v>0</v>
      </c>
    </row>
    <row r="25" spans="2:9" x14ac:dyDescent="0.2">
      <c r="B25" s="121"/>
      <c r="C25" s="58" t="s">
        <v>72</v>
      </c>
      <c r="D25" s="209"/>
      <c r="E25" s="209"/>
      <c r="F25" s="208">
        <f>SUM(D25:E25)</f>
        <v>0</v>
      </c>
      <c r="G25" s="209"/>
      <c r="H25" s="209"/>
      <c r="I25" s="208">
        <f>SUM(G25:H25)</f>
        <v>0</v>
      </c>
    </row>
    <row r="26" spans="2:9" x14ac:dyDescent="0.2">
      <c r="B26" s="121" t="s">
        <v>335</v>
      </c>
      <c r="C26" s="60" t="s">
        <v>69</v>
      </c>
      <c r="D26" s="209">
        <v>-214458</v>
      </c>
      <c r="E26" s="209"/>
      <c r="F26" s="208">
        <f t="shared" si="3"/>
        <v>-214458</v>
      </c>
      <c r="G26" s="209">
        <v>-119544</v>
      </c>
      <c r="H26" s="209"/>
      <c r="I26" s="208">
        <f>SUM(G26:H26)</f>
        <v>-119544</v>
      </c>
    </row>
    <row r="27" spans="2:9" x14ac:dyDescent="0.2">
      <c r="B27" s="61"/>
      <c r="C27" s="59" t="s">
        <v>67</v>
      </c>
      <c r="D27" s="210">
        <f t="shared" ref="D27:I27" si="5">SUM(D19:D26)</f>
        <v>-20131713</v>
      </c>
      <c r="E27" s="210">
        <f t="shared" si="5"/>
        <v>0</v>
      </c>
      <c r="F27" s="210">
        <f t="shared" si="5"/>
        <v>-20131713</v>
      </c>
      <c r="G27" s="210">
        <f t="shared" si="5"/>
        <v>-11500372</v>
      </c>
      <c r="H27" s="210">
        <f t="shared" si="5"/>
        <v>0</v>
      </c>
      <c r="I27" s="210">
        <f t="shared" si="5"/>
        <v>-11500372</v>
      </c>
    </row>
    <row r="28" spans="2:9" x14ac:dyDescent="0.2">
      <c r="B28" s="121"/>
      <c r="C28" s="114" t="s">
        <v>197</v>
      </c>
      <c r="D28" s="214"/>
      <c r="E28" s="214"/>
      <c r="F28" s="214"/>
      <c r="G28" s="214"/>
      <c r="H28" s="214"/>
      <c r="I28" s="214"/>
    </row>
    <row r="29" spans="2:9" x14ac:dyDescent="0.2">
      <c r="B29" s="121" t="s">
        <v>336</v>
      </c>
      <c r="C29" s="58" t="s">
        <v>60</v>
      </c>
      <c r="D29" s="208">
        <f>SUMIF('2.4 Shared costs'!$D9:$D36,'2. Revenues and expenses'!$C29,'2.4 Shared costs'!$H9:$H36)</f>
        <v>-15402151</v>
      </c>
      <c r="E29" s="208">
        <f>SUMIF('2.4 Shared costs'!$D10:$D36,'2. Revenues and expenses'!$C29,'2.4 Shared costs'!I$10:I$36)</f>
        <v>0</v>
      </c>
      <c r="F29" s="208">
        <f t="shared" ref="F29:F37" si="6">SUM(D29:E29)</f>
        <v>-15402151</v>
      </c>
      <c r="G29" s="209">
        <v>-8230005</v>
      </c>
      <c r="H29" s="209"/>
      <c r="I29" s="208">
        <f t="shared" ref="I29:I37" si="7">SUM(G29:H29)</f>
        <v>-8230005</v>
      </c>
    </row>
    <row r="30" spans="2:9" x14ac:dyDescent="0.2">
      <c r="B30" s="121" t="s">
        <v>337</v>
      </c>
      <c r="C30" s="58" t="s">
        <v>70</v>
      </c>
      <c r="D30" s="208">
        <f>SUMIF('2.4 Shared costs'!$D10:$D37,'2. Revenues and expenses'!$C30,'2.4 Shared costs'!$H10:$H37)</f>
        <v>-1486502</v>
      </c>
      <c r="E30" s="208">
        <f>SUMIF('2.4 Shared costs'!$D11:$D37,'2. Revenues and expenses'!$C30,'2.4 Shared costs'!I$10:I$36)</f>
        <v>0</v>
      </c>
      <c r="F30" s="208">
        <f t="shared" si="6"/>
        <v>-1486502</v>
      </c>
      <c r="G30" s="209">
        <v>-762095</v>
      </c>
      <c r="H30" s="209"/>
      <c r="I30" s="208">
        <f t="shared" si="7"/>
        <v>-762095</v>
      </c>
    </row>
    <row r="31" spans="2:9" x14ac:dyDescent="0.2">
      <c r="B31" s="121"/>
      <c r="C31" s="57" t="s">
        <v>61</v>
      </c>
      <c r="D31" s="208">
        <f>SUMIF('2.4 Shared costs'!$D11:$D38,'2. Revenues and expenses'!$C31,'2.4 Shared costs'!$H11:$H38)</f>
        <v>0</v>
      </c>
      <c r="E31" s="208">
        <f>SUMIF('2.4 Shared costs'!$D12:$D38,'2. Revenues and expenses'!$C31,'2.4 Shared costs'!I$10:I$36)</f>
        <v>0</v>
      </c>
      <c r="F31" s="208">
        <f t="shared" si="6"/>
        <v>0</v>
      </c>
      <c r="G31" s="209">
        <v>0</v>
      </c>
      <c r="H31" s="209"/>
      <c r="I31" s="208">
        <f t="shared" si="7"/>
        <v>0</v>
      </c>
    </row>
    <row r="32" spans="2:9" x14ac:dyDescent="0.2">
      <c r="B32" s="121" t="s">
        <v>338</v>
      </c>
      <c r="C32" s="60" t="s">
        <v>62</v>
      </c>
      <c r="D32" s="208">
        <f>SUMIF('2.4 Shared costs'!$D12:$D39,'2. Revenues and expenses'!$C32,'2.4 Shared costs'!$H12:$H39)</f>
        <v>-703626</v>
      </c>
      <c r="E32" s="208">
        <f>SUMIF('2.4 Shared costs'!$D13:$D39,'2. Revenues and expenses'!$C32,'2.4 Shared costs'!I$10:I$36)</f>
        <v>0</v>
      </c>
      <c r="F32" s="208">
        <f t="shared" si="6"/>
        <v>-703626</v>
      </c>
      <c r="G32" s="209">
        <v>-325433</v>
      </c>
      <c r="H32" s="209"/>
      <c r="I32" s="208">
        <f t="shared" si="7"/>
        <v>-325433</v>
      </c>
    </row>
    <row r="33" spans="2:9" x14ac:dyDescent="0.2">
      <c r="B33" s="121"/>
      <c r="C33" s="60" t="s">
        <v>71</v>
      </c>
      <c r="D33" s="208">
        <f>SUMIF('2.4 Shared costs'!$D13:$D40,'2. Revenues and expenses'!$C33,'2.4 Shared costs'!$H13:$H40)</f>
        <v>0</v>
      </c>
      <c r="E33" s="208">
        <f>SUMIF('2.4 Shared costs'!$D14:$D40,'2. Revenues and expenses'!$C33,'2.4 Shared costs'!I$10:I$36)</f>
        <v>0</v>
      </c>
      <c r="F33" s="208">
        <f t="shared" si="6"/>
        <v>0</v>
      </c>
      <c r="G33" s="209">
        <v>0</v>
      </c>
      <c r="H33" s="209"/>
      <c r="I33" s="208">
        <f t="shared" si="7"/>
        <v>0</v>
      </c>
    </row>
    <row r="34" spans="2:9" x14ac:dyDescent="0.2">
      <c r="B34" s="121"/>
      <c r="C34" s="57" t="s">
        <v>158</v>
      </c>
      <c r="D34" s="208">
        <f>SUMIF('2.4 Shared costs'!$D14:$D41,'2. Revenues and expenses'!$C34,'2.4 Shared costs'!$H14:$H41)</f>
        <v>0</v>
      </c>
      <c r="E34" s="208">
        <f>SUMIF('2.4 Shared costs'!$D15:$D41,'2. Revenues and expenses'!$C34,'2.4 Shared costs'!I$10:I$36)</f>
        <v>0</v>
      </c>
      <c r="F34" s="208">
        <f t="shared" si="6"/>
        <v>0</v>
      </c>
      <c r="G34" s="209">
        <v>0</v>
      </c>
      <c r="H34" s="209"/>
      <c r="I34" s="208">
        <f t="shared" si="7"/>
        <v>0</v>
      </c>
    </row>
    <row r="35" spans="2:9" x14ac:dyDescent="0.2">
      <c r="B35" s="121"/>
      <c r="C35" s="57" t="s">
        <v>63</v>
      </c>
      <c r="D35" s="208">
        <f>SUMIF('2.4 Shared costs'!$D15:$D42,'2. Revenues and expenses'!$C35,'2.4 Shared costs'!$H15:$H42)</f>
        <v>0</v>
      </c>
      <c r="E35" s="208">
        <f>SUMIF('2.4 Shared costs'!$D16:$D42,'2. Revenues and expenses'!$C35,'2.4 Shared costs'!I$10:I$36)</f>
        <v>0</v>
      </c>
      <c r="F35" s="208">
        <f t="shared" si="6"/>
        <v>0</v>
      </c>
      <c r="G35" s="209">
        <v>0</v>
      </c>
      <c r="H35" s="209"/>
      <c r="I35" s="208">
        <f t="shared" si="7"/>
        <v>0</v>
      </c>
    </row>
    <row r="36" spans="2:9" x14ac:dyDescent="0.2">
      <c r="B36" s="121"/>
      <c r="C36" s="57" t="s">
        <v>1</v>
      </c>
      <c r="D36" s="208">
        <f>SUMIF('2.4 Shared costs'!$D16:$D43,'2. Revenues and expenses'!$C36,'2.4 Shared costs'!$H16:$H43)</f>
        <v>0</v>
      </c>
      <c r="E36" s="208">
        <f>SUMIF('2.4 Shared costs'!$D17:$D43,'2. Revenues and expenses'!$C36,'2.4 Shared costs'!I$10:I$36)</f>
        <v>0</v>
      </c>
      <c r="F36" s="208">
        <f t="shared" si="6"/>
        <v>0</v>
      </c>
      <c r="G36" s="209">
        <v>0</v>
      </c>
      <c r="H36" s="209"/>
      <c r="I36" s="208">
        <f t="shared" si="7"/>
        <v>0</v>
      </c>
    </row>
    <row r="37" spans="2:9" x14ac:dyDescent="0.2">
      <c r="B37" s="121" t="s">
        <v>339</v>
      </c>
      <c r="C37" s="60" t="s">
        <v>221</v>
      </c>
      <c r="D37" s="208">
        <f>SUMIF('2.4 Shared costs'!$D17:$D44,'2. Revenues and expenses'!$C37,'2.4 Shared costs'!$H17:$H44)</f>
        <v>-3727295</v>
      </c>
      <c r="E37" s="208">
        <f>SUMIF('2.4 Shared costs'!$D18:$D44,'2. Revenues and expenses'!$C37,'2.4 Shared costs'!I$10:I$36)</f>
        <v>0</v>
      </c>
      <c r="F37" s="208">
        <f t="shared" si="6"/>
        <v>-3727295</v>
      </c>
      <c r="G37" s="209">
        <v>-1831810</v>
      </c>
      <c r="H37" s="209"/>
      <c r="I37" s="208">
        <f t="shared" si="7"/>
        <v>-1831810</v>
      </c>
    </row>
    <row r="38" spans="2:9" x14ac:dyDescent="0.2">
      <c r="B38" s="61"/>
      <c r="C38" s="59" t="s">
        <v>222</v>
      </c>
      <c r="D38" s="210">
        <f>SUM(D29:D37)</f>
        <v>-21319574</v>
      </c>
      <c r="E38" s="210">
        <f>SUM(E29:E37)</f>
        <v>0</v>
      </c>
      <c r="F38" s="210">
        <f>SUM(F29:F37)</f>
        <v>-21319574</v>
      </c>
      <c r="G38" s="209">
        <v>-11149343</v>
      </c>
      <c r="H38" s="209"/>
      <c r="I38" s="210">
        <f>SUM(I29:I37)</f>
        <v>-11149343</v>
      </c>
    </row>
    <row r="39" spans="2:9" x14ac:dyDescent="0.2">
      <c r="B39" s="61"/>
      <c r="C39" s="59" t="s">
        <v>68</v>
      </c>
      <c r="D39" s="210">
        <f>D27+D38</f>
        <v>-41451287</v>
      </c>
      <c r="E39" s="210">
        <f>E27+E38</f>
        <v>0</v>
      </c>
      <c r="F39" s="210">
        <f>F27+F38</f>
        <v>-41451287</v>
      </c>
      <c r="G39" s="209">
        <v>-22649715</v>
      </c>
      <c r="H39" s="209"/>
      <c r="I39" s="210">
        <f>I27+I38</f>
        <v>-22649715</v>
      </c>
    </row>
    <row r="40" spans="2:9" x14ac:dyDescent="0.2">
      <c r="B40" s="121"/>
      <c r="C40" s="59" t="s">
        <v>116</v>
      </c>
      <c r="D40" s="208">
        <f>D17+D39</f>
        <v>37920795</v>
      </c>
      <c r="E40" s="208">
        <f>E17+E39</f>
        <v>0</v>
      </c>
      <c r="F40" s="208">
        <f>F17+F39</f>
        <v>37920795</v>
      </c>
      <c r="G40" s="209">
        <f>G17+G39</f>
        <v>14691736</v>
      </c>
      <c r="H40" s="209"/>
      <c r="I40" s="208">
        <f>I17+I39</f>
        <v>14691736</v>
      </c>
    </row>
  </sheetData>
  <mergeCells count="4">
    <mergeCell ref="B5:D5"/>
    <mergeCell ref="D7:F7"/>
    <mergeCell ref="G7:I7"/>
    <mergeCell ref="B1:D1"/>
  </mergeCells>
  <phoneticPr fontId="36" type="noConversion"/>
  <pageMargins left="0.75" right="0.75" top="1" bottom="1" header="0.5" footer="0.5"/>
  <pageSetup paperSize="9" scale="64" orientation="landscape" verticalDpi="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I24"/>
  <sheetViews>
    <sheetView tabSelected="1" workbookViewId="0">
      <selection activeCell="D21" sqref="D21"/>
    </sheetView>
  </sheetViews>
  <sheetFormatPr defaultRowHeight="12.75" x14ac:dyDescent="0.2"/>
  <cols>
    <col min="1" max="1" width="12" style="43" customWidth="1"/>
    <col min="2" max="2" width="16.42578125" style="43" bestFit="1" customWidth="1"/>
    <col min="3" max="3" width="43.42578125" style="43" customWidth="1"/>
    <col min="4" max="9" width="20.7109375" style="43" customWidth="1"/>
    <col min="10" max="16384" width="9.140625" style="43"/>
  </cols>
  <sheetData>
    <row r="1" spans="2:9" ht="20.25" x14ac:dyDescent="0.3">
      <c r="B1" s="281" t="s">
        <v>165</v>
      </c>
      <c r="C1" s="281"/>
      <c r="D1" s="42"/>
      <c r="E1" s="42"/>
      <c r="F1" s="42"/>
      <c r="G1" s="42"/>
      <c r="H1" s="42"/>
      <c r="I1" s="42"/>
    </row>
    <row r="2" spans="2:9" ht="16.5" customHeight="1" x14ac:dyDescent="0.45">
      <c r="B2" s="165" t="str">
        <f>Tradingname</f>
        <v>Epic Energy South Australia Pty Ltd</v>
      </c>
      <c r="C2" s="166"/>
      <c r="I2" s="125"/>
    </row>
    <row r="3" spans="2:9" ht="15" x14ac:dyDescent="0.25">
      <c r="B3" s="167" t="s">
        <v>224</v>
      </c>
      <c r="C3" s="168">
        <f>Yearending</f>
        <v>43646</v>
      </c>
    </row>
    <row r="4" spans="2:9" ht="12.75" customHeight="1" x14ac:dyDescent="0.3">
      <c r="B4" s="41"/>
      <c r="D4" s="116"/>
      <c r="G4" s="116"/>
    </row>
    <row r="5" spans="2:9" ht="15.75" x14ac:dyDescent="0.2">
      <c r="B5" s="276" t="s">
        <v>229</v>
      </c>
      <c r="C5" s="276"/>
      <c r="D5" s="276"/>
    </row>
    <row r="6" spans="2:9" x14ac:dyDescent="0.2">
      <c r="B6" s="45"/>
      <c r="C6" s="46"/>
      <c r="D6" s="47"/>
      <c r="E6" s="47"/>
      <c r="F6" s="47"/>
      <c r="G6" s="47"/>
      <c r="H6" s="47"/>
      <c r="I6" s="47"/>
    </row>
    <row r="7" spans="2:9" ht="21" customHeight="1" x14ac:dyDescent="0.2">
      <c r="B7" s="52"/>
      <c r="C7" s="52"/>
      <c r="D7" s="277" t="s">
        <v>278</v>
      </c>
      <c r="E7" s="278"/>
      <c r="F7" s="279"/>
      <c r="G7" s="277" t="s">
        <v>279</v>
      </c>
      <c r="H7" s="278"/>
      <c r="I7" s="279"/>
    </row>
    <row r="8" spans="2:9" ht="51" customHeight="1" x14ac:dyDescent="0.2">
      <c r="B8" s="51" t="s">
        <v>270</v>
      </c>
      <c r="C8" s="52" t="s">
        <v>21</v>
      </c>
      <c r="D8" s="53" t="s">
        <v>64</v>
      </c>
      <c r="E8" s="53" t="s">
        <v>65</v>
      </c>
      <c r="F8" s="53" t="s">
        <v>27</v>
      </c>
      <c r="G8" s="53" t="s">
        <v>64</v>
      </c>
      <c r="H8" s="53" t="s">
        <v>65</v>
      </c>
      <c r="I8" s="53" t="s">
        <v>27</v>
      </c>
    </row>
    <row r="9" spans="2:9" ht="15.75" customHeight="1" x14ac:dyDescent="0.2">
      <c r="B9" s="51"/>
      <c r="C9" s="52"/>
      <c r="D9" s="55" t="s">
        <v>226</v>
      </c>
      <c r="E9" s="55" t="s">
        <v>226</v>
      </c>
      <c r="F9" s="55" t="s">
        <v>226</v>
      </c>
      <c r="G9" s="55" t="s">
        <v>226</v>
      </c>
      <c r="H9" s="55" t="s">
        <v>226</v>
      </c>
      <c r="I9" s="55" t="s">
        <v>226</v>
      </c>
    </row>
    <row r="10" spans="2:9" x14ac:dyDescent="0.2">
      <c r="B10" s="54"/>
      <c r="C10" s="113" t="s">
        <v>50</v>
      </c>
      <c r="D10" s="55"/>
      <c r="E10" s="55"/>
      <c r="F10" s="55"/>
      <c r="G10" s="55"/>
      <c r="H10" s="55"/>
      <c r="I10" s="55"/>
    </row>
    <row r="11" spans="2:9" x14ac:dyDescent="0.2">
      <c r="B11" s="213">
        <v>3.3</v>
      </c>
      <c r="C11" s="57" t="s">
        <v>217</v>
      </c>
      <c r="D11" s="209">
        <v>71565448</v>
      </c>
      <c r="E11" s="209"/>
      <c r="F11" s="208">
        <f t="shared" ref="F11:F19" si="0">SUM(D11:E11)</f>
        <v>71565448</v>
      </c>
      <c r="G11" s="209">
        <v>33954084</v>
      </c>
      <c r="H11" s="209"/>
      <c r="I11" s="208">
        <f t="shared" ref="I11:I19" si="1">SUM(G11:H11)</f>
        <v>33954084</v>
      </c>
    </row>
    <row r="12" spans="2:9" x14ac:dyDescent="0.2">
      <c r="B12" s="213">
        <v>3.3</v>
      </c>
      <c r="C12" s="57" t="s">
        <v>196</v>
      </c>
      <c r="D12" s="209">
        <v>1677283</v>
      </c>
      <c r="E12" s="209"/>
      <c r="F12" s="208">
        <f t="shared" si="0"/>
        <v>1677283</v>
      </c>
      <c r="G12" s="209">
        <v>1150670</v>
      </c>
      <c r="H12" s="209"/>
      <c r="I12" s="208">
        <f t="shared" si="1"/>
        <v>1150670</v>
      </c>
    </row>
    <row r="13" spans="2:9" x14ac:dyDescent="0.2">
      <c r="B13" s="213"/>
      <c r="C13" s="57" t="s">
        <v>93</v>
      </c>
      <c r="D13" s="209"/>
      <c r="E13" s="209"/>
      <c r="F13" s="208">
        <f t="shared" si="0"/>
        <v>0</v>
      </c>
      <c r="G13" s="209"/>
      <c r="H13" s="209"/>
      <c r="I13" s="208">
        <f t="shared" si="1"/>
        <v>0</v>
      </c>
    </row>
    <row r="14" spans="2:9" x14ac:dyDescent="0.2">
      <c r="B14" s="213"/>
      <c r="C14" s="57" t="s">
        <v>282</v>
      </c>
      <c r="D14" s="209"/>
      <c r="E14" s="209"/>
      <c r="F14" s="208">
        <f t="shared" si="0"/>
        <v>0</v>
      </c>
      <c r="G14" s="209"/>
      <c r="H14" s="209"/>
      <c r="I14" s="208">
        <f t="shared" si="1"/>
        <v>0</v>
      </c>
    </row>
    <row r="15" spans="2:9" ht="25.5" x14ac:dyDescent="0.2">
      <c r="B15" s="213"/>
      <c r="C15" s="146" t="s">
        <v>283</v>
      </c>
      <c r="D15" s="209"/>
      <c r="E15" s="209"/>
      <c r="F15" s="208">
        <f t="shared" si="0"/>
        <v>0</v>
      </c>
      <c r="G15" s="209"/>
      <c r="H15" s="209"/>
      <c r="I15" s="208">
        <f t="shared" si="1"/>
        <v>0</v>
      </c>
    </row>
    <row r="16" spans="2:9" x14ac:dyDescent="0.2">
      <c r="B16" s="213">
        <v>3.3</v>
      </c>
      <c r="C16" s="57" t="s">
        <v>218</v>
      </c>
      <c r="D16" s="209">
        <v>5264241</v>
      </c>
      <c r="E16" s="209"/>
      <c r="F16" s="208">
        <f t="shared" si="0"/>
        <v>5264241</v>
      </c>
      <c r="G16" s="209">
        <v>2095424</v>
      </c>
      <c r="H16" s="209"/>
      <c r="I16" s="208">
        <f t="shared" si="1"/>
        <v>2095424</v>
      </c>
    </row>
    <row r="17" spans="2:9" x14ac:dyDescent="0.2">
      <c r="B17" s="121"/>
      <c r="C17" s="57" t="s">
        <v>94</v>
      </c>
      <c r="D17" s="209"/>
      <c r="E17" s="209"/>
      <c r="F17" s="208">
        <f t="shared" si="0"/>
        <v>0</v>
      </c>
      <c r="G17" s="209"/>
      <c r="H17" s="209"/>
      <c r="I17" s="208">
        <f t="shared" si="1"/>
        <v>0</v>
      </c>
    </row>
    <row r="18" spans="2:9" x14ac:dyDescent="0.2">
      <c r="B18" s="121"/>
      <c r="C18" s="57" t="s">
        <v>95</v>
      </c>
      <c r="D18" s="209"/>
      <c r="E18" s="209"/>
      <c r="F18" s="208">
        <f t="shared" si="0"/>
        <v>0</v>
      </c>
      <c r="G18" s="209"/>
      <c r="H18" s="209"/>
      <c r="I18" s="208">
        <f t="shared" si="1"/>
        <v>0</v>
      </c>
    </row>
    <row r="19" spans="2:9" x14ac:dyDescent="0.2">
      <c r="B19" s="121"/>
      <c r="C19" s="57" t="s">
        <v>51</v>
      </c>
      <c r="D19" s="209"/>
      <c r="E19" s="209"/>
      <c r="F19" s="208">
        <f t="shared" si="0"/>
        <v>0</v>
      </c>
      <c r="G19" s="209"/>
      <c r="H19" s="209"/>
      <c r="I19" s="208">
        <f t="shared" si="1"/>
        <v>0</v>
      </c>
    </row>
    <row r="20" spans="2:9" x14ac:dyDescent="0.2">
      <c r="B20" s="121"/>
      <c r="C20" s="58" t="s">
        <v>52</v>
      </c>
      <c r="D20" s="208">
        <f>'2.2 Revenue contributions '!C15</f>
        <v>846350</v>
      </c>
      <c r="E20" s="208">
        <f>'2.2 Revenue contributions '!D15</f>
        <v>0</v>
      </c>
      <c r="F20" s="208">
        <f>'2.2 Revenue contributions '!E15</f>
        <v>846350</v>
      </c>
      <c r="G20" s="209"/>
      <c r="H20" s="209"/>
      <c r="I20" s="208">
        <f>SUM(G20:H20)</f>
        <v>0</v>
      </c>
    </row>
    <row r="21" spans="2:9" x14ac:dyDescent="0.2">
      <c r="B21" s="121"/>
      <c r="C21" s="57" t="s">
        <v>22</v>
      </c>
      <c r="D21" s="209">
        <v>18760</v>
      </c>
      <c r="E21" s="209"/>
      <c r="F21" s="208">
        <f>SUM(D21:E21)</f>
        <v>18760</v>
      </c>
      <c r="G21" s="209">
        <v>141273</v>
      </c>
      <c r="H21" s="209"/>
      <c r="I21" s="208">
        <f>SUM(G21:H21)</f>
        <v>141273</v>
      </c>
    </row>
    <row r="22" spans="2:9" x14ac:dyDescent="0.2">
      <c r="B22" s="121"/>
      <c r="C22" s="57" t="s">
        <v>54</v>
      </c>
      <c r="D22" s="209">
        <v>0</v>
      </c>
      <c r="E22" s="209"/>
      <c r="F22" s="208">
        <f>SUM(D22:E22)</f>
        <v>0</v>
      </c>
      <c r="G22" s="209"/>
      <c r="H22" s="209"/>
      <c r="I22" s="208">
        <f>SUM(G22:H22)</f>
        <v>0</v>
      </c>
    </row>
    <row r="23" spans="2:9" x14ac:dyDescent="0.2">
      <c r="B23" s="61"/>
      <c r="C23" s="59" t="s">
        <v>53</v>
      </c>
      <c r="D23" s="210">
        <f t="shared" ref="D23:I23" si="2">SUM(D11:D22)</f>
        <v>79372082</v>
      </c>
      <c r="E23" s="210">
        <f t="shared" si="2"/>
        <v>0</v>
      </c>
      <c r="F23" s="210">
        <f t="shared" si="2"/>
        <v>79372082</v>
      </c>
      <c r="G23" s="210">
        <f t="shared" si="2"/>
        <v>37341451</v>
      </c>
      <c r="H23" s="210">
        <f t="shared" si="2"/>
        <v>0</v>
      </c>
      <c r="I23" s="210">
        <f t="shared" si="2"/>
        <v>37341451</v>
      </c>
    </row>
    <row r="24" spans="2:9" x14ac:dyDescent="0.2">
      <c r="B24" s="116"/>
    </row>
  </sheetData>
  <mergeCells count="4">
    <mergeCell ref="B1:C1"/>
    <mergeCell ref="B5:D5"/>
    <mergeCell ref="D7:F7"/>
    <mergeCell ref="G7:I7"/>
  </mergeCells>
  <pageMargins left="0.75" right="0.75" top="1" bottom="1" header="0.5" footer="0.5"/>
  <pageSetup paperSize="9" scale="64" orientation="landscape" verticalDpi="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27"/>
  <sheetViews>
    <sheetView workbookViewId="0">
      <selection activeCell="E10" sqref="E10"/>
    </sheetView>
  </sheetViews>
  <sheetFormatPr defaultRowHeight="12.75" x14ac:dyDescent="0.2"/>
  <cols>
    <col min="1" max="1" width="12" style="43" customWidth="1"/>
    <col min="2" max="2" width="37.5703125" style="43" customWidth="1"/>
    <col min="3" max="3" width="42.85546875" style="43" customWidth="1"/>
    <col min="4" max="5" width="27.28515625" style="43" customWidth="1"/>
    <col min="6" max="6" width="5.85546875" style="43" customWidth="1"/>
    <col min="7" max="7" width="6.7109375" style="43" customWidth="1"/>
    <col min="8" max="10" width="19.85546875" style="43" customWidth="1"/>
    <col min="11" max="11" width="18.28515625" style="43" customWidth="1"/>
    <col min="12" max="16384" width="9.140625" style="43"/>
  </cols>
  <sheetData>
    <row r="1" spans="2:10" ht="20.25" x14ac:dyDescent="0.3">
      <c r="B1" s="44" t="s">
        <v>239</v>
      </c>
      <c r="C1" s="42"/>
      <c r="D1" s="42"/>
      <c r="E1" s="42"/>
      <c r="F1" s="42"/>
      <c r="G1" s="42"/>
      <c r="H1" s="42"/>
      <c r="I1" s="42"/>
      <c r="J1" s="42"/>
    </row>
    <row r="2" spans="2:10" ht="15.75" customHeight="1" x14ac:dyDescent="0.25">
      <c r="B2" s="165" t="str">
        <f>Tradingname</f>
        <v>Epic Energy South Australia Pty Ltd</v>
      </c>
      <c r="C2" s="166"/>
    </row>
    <row r="3" spans="2:10" ht="18.75" customHeight="1" x14ac:dyDescent="0.45">
      <c r="B3" s="167" t="s">
        <v>224</v>
      </c>
      <c r="C3" s="168">
        <f>Yearending</f>
        <v>43646</v>
      </c>
      <c r="F3" s="125"/>
    </row>
    <row r="4" spans="2:10" ht="20.25" x14ac:dyDescent="0.3">
      <c r="B4" s="41"/>
    </row>
    <row r="5" spans="2:10" ht="15.75" x14ac:dyDescent="0.25">
      <c r="B5" s="65" t="s">
        <v>230</v>
      </c>
    </row>
    <row r="6" spans="2:10" x14ac:dyDescent="0.2">
      <c r="B6" s="45"/>
      <c r="C6" s="48"/>
      <c r="D6" s="48"/>
      <c r="E6" s="48"/>
      <c r="F6" s="48"/>
      <c r="G6" s="49"/>
      <c r="H6" s="66"/>
      <c r="I6" s="50"/>
      <c r="J6" s="50"/>
    </row>
    <row r="7" spans="2:10" ht="39" customHeight="1" x14ac:dyDescent="0.2">
      <c r="B7" s="110" t="s">
        <v>21</v>
      </c>
      <c r="C7" s="53" t="s">
        <v>64</v>
      </c>
      <c r="D7" s="53" t="s">
        <v>65</v>
      </c>
      <c r="E7" s="53" t="s">
        <v>27</v>
      </c>
    </row>
    <row r="8" spans="2:10" ht="13.5" customHeight="1" x14ac:dyDescent="0.2">
      <c r="B8" s="51"/>
      <c r="C8" s="55" t="s">
        <v>226</v>
      </c>
      <c r="D8" s="55" t="s">
        <v>226</v>
      </c>
      <c r="E8" s="55" t="s">
        <v>226</v>
      </c>
    </row>
    <row r="9" spans="2:10" ht="13.5" customHeight="1" x14ac:dyDescent="0.2">
      <c r="B9" s="244" t="s">
        <v>368</v>
      </c>
      <c r="C9" s="124">
        <v>846350</v>
      </c>
      <c r="D9" s="124"/>
      <c r="E9" s="124">
        <f>C9</f>
        <v>846350</v>
      </c>
    </row>
    <row r="10" spans="2:10" ht="13.5" customHeight="1" x14ac:dyDescent="0.2">
      <c r="B10" s="124"/>
      <c r="C10" s="124"/>
      <c r="D10" s="124"/>
      <c r="E10" s="124"/>
    </row>
    <row r="11" spans="2:10" ht="13.5" customHeight="1" x14ac:dyDescent="0.2">
      <c r="B11" s="124"/>
      <c r="C11" s="124"/>
      <c r="D11" s="124"/>
      <c r="E11" s="124"/>
    </row>
    <row r="12" spans="2:10" ht="13.5" customHeight="1" x14ac:dyDescent="0.2">
      <c r="B12" s="124"/>
      <c r="C12" s="124"/>
      <c r="D12" s="124"/>
      <c r="E12" s="124"/>
    </row>
    <row r="13" spans="2:10" ht="13.5" customHeight="1" x14ac:dyDescent="0.2">
      <c r="B13" s="124"/>
      <c r="C13" s="124"/>
      <c r="D13" s="124"/>
      <c r="E13" s="124"/>
    </row>
    <row r="14" spans="2:10" ht="13.5" customHeight="1" x14ac:dyDescent="0.2">
      <c r="B14" s="124"/>
      <c r="C14" s="124"/>
      <c r="D14" s="124"/>
      <c r="E14" s="124"/>
    </row>
    <row r="15" spans="2:10" x14ac:dyDescent="0.2">
      <c r="B15" s="173" t="s">
        <v>27</v>
      </c>
      <c r="C15" s="122">
        <f>SUM(C9:C14)</f>
        <v>846350</v>
      </c>
      <c r="D15" s="122">
        <f>SUM(D9:D14)</f>
        <v>0</v>
      </c>
      <c r="E15" s="122">
        <f>SUM(E9:E14)</f>
        <v>846350</v>
      </c>
    </row>
    <row r="17" spans="2:6" ht="15.75" x14ac:dyDescent="0.25">
      <c r="B17" s="65" t="s">
        <v>231</v>
      </c>
    </row>
    <row r="18" spans="2:6" ht="19.5" customHeight="1" x14ac:dyDescent="0.2">
      <c r="B18" s="45"/>
      <c r="C18" s="48"/>
      <c r="D18" s="48"/>
      <c r="E18" s="48"/>
      <c r="F18" s="48"/>
    </row>
    <row r="19" spans="2:6" ht="24.75" customHeight="1" x14ac:dyDescent="0.2">
      <c r="B19" s="51" t="s">
        <v>160</v>
      </c>
      <c r="C19" s="110" t="s">
        <v>21</v>
      </c>
      <c r="D19" s="53" t="s">
        <v>27</v>
      </c>
    </row>
    <row r="20" spans="2:6" x14ac:dyDescent="0.2">
      <c r="B20" s="51"/>
      <c r="C20" s="55"/>
      <c r="D20" s="55" t="s">
        <v>226</v>
      </c>
    </row>
    <row r="21" spans="2:6" x14ac:dyDescent="0.2">
      <c r="B21" s="124"/>
      <c r="C21" s="124"/>
      <c r="D21" s="124"/>
    </row>
    <row r="22" spans="2:6" x14ac:dyDescent="0.2">
      <c r="B22" s="124"/>
      <c r="C22" s="124"/>
      <c r="D22" s="124"/>
    </row>
    <row r="23" spans="2:6" x14ac:dyDescent="0.2">
      <c r="B23" s="124"/>
      <c r="C23" s="124"/>
      <c r="D23" s="124"/>
    </row>
    <row r="24" spans="2:6" x14ac:dyDescent="0.2">
      <c r="B24" s="124"/>
      <c r="C24" s="124"/>
      <c r="D24" s="124"/>
    </row>
    <row r="25" spans="2:6" x14ac:dyDescent="0.2">
      <c r="B25" s="124"/>
      <c r="C25" s="124"/>
      <c r="D25" s="124"/>
    </row>
    <row r="26" spans="2:6" x14ac:dyDescent="0.2">
      <c r="B26" s="124"/>
      <c r="C26" s="124"/>
      <c r="D26" s="124"/>
    </row>
    <row r="27" spans="2:6" x14ac:dyDescent="0.2">
      <c r="B27" s="282" t="s">
        <v>159</v>
      </c>
      <c r="C27" s="283"/>
      <c r="D27" s="122">
        <f>SUM(D21:D26)</f>
        <v>0</v>
      </c>
    </row>
  </sheetData>
  <mergeCells count="1">
    <mergeCell ref="B27:C27"/>
  </mergeCells>
  <pageMargins left="0.75" right="0.75" top="1" bottom="1" header="0.5" footer="0.5"/>
  <pageSetup paperSize="9" scale="59" orientation="landscape" r:id="rId1"/>
  <headerFooter alignWithMargins="0"/>
  <colBreaks count="1" manualBreakCount="1">
    <brk id="7" max="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36"/>
  <sheetViews>
    <sheetView workbookViewId="0">
      <selection activeCell="C10" sqref="C10"/>
    </sheetView>
  </sheetViews>
  <sheetFormatPr defaultRowHeight="12.75" x14ac:dyDescent="0.2"/>
  <cols>
    <col min="1" max="1" width="12.42578125" style="85" customWidth="1"/>
    <col min="2" max="2" width="18.5703125" style="85" customWidth="1"/>
    <col min="3" max="3" width="42.28515625" style="85" customWidth="1"/>
    <col min="4" max="4" width="26.85546875" style="85" customWidth="1"/>
    <col min="5" max="5" width="22.5703125" style="85" customWidth="1"/>
    <col min="6" max="6" width="20.5703125" style="85" customWidth="1"/>
    <col min="7" max="8" width="22.5703125" style="85" customWidth="1"/>
    <col min="9" max="9" width="9.42578125" style="85" customWidth="1"/>
    <col min="10" max="10" width="25.140625" style="85" customWidth="1"/>
    <col min="11" max="16384" width="9.140625" style="85"/>
  </cols>
  <sheetData>
    <row r="1" spans="2:8" ht="20.25" x14ac:dyDescent="0.3">
      <c r="B1" s="284" t="s">
        <v>234</v>
      </c>
      <c r="C1" s="284"/>
      <c r="D1" s="42"/>
      <c r="E1" s="42"/>
      <c r="F1" s="42"/>
      <c r="G1" s="42"/>
      <c r="H1" s="42"/>
    </row>
    <row r="2" spans="2:8" ht="17.25" customHeight="1" x14ac:dyDescent="0.3">
      <c r="B2" s="165" t="str">
        <f>Tradingname</f>
        <v>Epic Energy South Australia Pty Ltd</v>
      </c>
      <c r="C2" s="166"/>
      <c r="D2" s="86"/>
      <c r="E2" s="86"/>
      <c r="G2" s="86"/>
      <c r="H2" s="86"/>
    </row>
    <row r="3" spans="2:8" ht="17.25" customHeight="1" x14ac:dyDescent="0.25">
      <c r="B3" s="167" t="s">
        <v>224</v>
      </c>
      <c r="C3" s="168">
        <f>Yearending</f>
        <v>43646</v>
      </c>
    </row>
    <row r="4" spans="2:8" ht="14.25" customHeight="1" x14ac:dyDescent="0.3">
      <c r="B4" s="41"/>
    </row>
    <row r="5" spans="2:8" ht="15.75" x14ac:dyDescent="0.25">
      <c r="B5" s="89" t="s">
        <v>235</v>
      </c>
      <c r="C5" s="87"/>
      <c r="D5" s="87"/>
      <c r="E5" s="87"/>
      <c r="F5" s="88"/>
      <c r="G5" s="87"/>
      <c r="H5" s="87"/>
    </row>
    <row r="6" spans="2:8" ht="15.75" x14ac:dyDescent="0.25">
      <c r="B6" s="89"/>
      <c r="C6" s="87"/>
      <c r="D6" s="87"/>
      <c r="E6" s="87"/>
      <c r="F6" s="88"/>
      <c r="G6" s="87"/>
      <c r="H6" s="87"/>
    </row>
    <row r="7" spans="2:8" ht="40.5" customHeight="1" x14ac:dyDescent="0.2">
      <c r="B7" s="90" t="s">
        <v>270</v>
      </c>
      <c r="C7" s="90" t="s">
        <v>232</v>
      </c>
      <c r="D7" s="176" t="s">
        <v>264</v>
      </c>
      <c r="E7" s="176" t="s">
        <v>266</v>
      </c>
      <c r="F7" s="176" t="s">
        <v>81</v>
      </c>
      <c r="G7" s="176" t="s">
        <v>106</v>
      </c>
      <c r="H7" s="176" t="s">
        <v>107</v>
      </c>
    </row>
    <row r="8" spans="2:8" x14ac:dyDescent="0.2">
      <c r="B8" s="92"/>
      <c r="C8" s="90" t="s">
        <v>233</v>
      </c>
      <c r="D8" s="177" t="s">
        <v>226</v>
      </c>
      <c r="E8" s="177" t="s">
        <v>226</v>
      </c>
      <c r="F8" s="177"/>
      <c r="G8" s="177" t="s">
        <v>226</v>
      </c>
      <c r="H8" s="177" t="s">
        <v>226</v>
      </c>
    </row>
    <row r="9" spans="2:8" x14ac:dyDescent="0.2">
      <c r="B9" s="178"/>
      <c r="C9" s="178"/>
      <c r="D9" s="95"/>
      <c r="E9" s="95"/>
      <c r="F9" s="174"/>
      <c r="G9" s="175">
        <f t="shared" ref="G9:G35" si="0">D9*F9</f>
        <v>0</v>
      </c>
      <c r="H9" s="175">
        <f>E9*F9</f>
        <v>0</v>
      </c>
    </row>
    <row r="10" spans="2:8" x14ac:dyDescent="0.2">
      <c r="B10" s="178"/>
      <c r="C10" s="178"/>
      <c r="D10" s="95"/>
      <c r="E10" s="95"/>
      <c r="F10" s="174"/>
      <c r="G10" s="175">
        <f t="shared" si="0"/>
        <v>0</v>
      </c>
      <c r="H10" s="175">
        <f t="shared" ref="H10:H35" si="1">E10*F10</f>
        <v>0</v>
      </c>
    </row>
    <row r="11" spans="2:8" x14ac:dyDescent="0.2">
      <c r="B11" s="178"/>
      <c r="C11" s="178"/>
      <c r="D11" s="95"/>
      <c r="E11" s="95"/>
      <c r="F11" s="174"/>
      <c r="G11" s="175">
        <f t="shared" si="0"/>
        <v>0</v>
      </c>
      <c r="H11" s="175">
        <f t="shared" si="1"/>
        <v>0</v>
      </c>
    </row>
    <row r="12" spans="2:8" x14ac:dyDescent="0.2">
      <c r="B12" s="178"/>
      <c r="C12" s="178"/>
      <c r="D12" s="95"/>
      <c r="E12" s="95"/>
      <c r="F12" s="174"/>
      <c r="G12" s="175">
        <f t="shared" si="0"/>
        <v>0</v>
      </c>
      <c r="H12" s="175">
        <f t="shared" si="1"/>
        <v>0</v>
      </c>
    </row>
    <row r="13" spans="2:8" x14ac:dyDescent="0.2">
      <c r="B13" s="178"/>
      <c r="C13" s="178"/>
      <c r="D13" s="95"/>
      <c r="E13" s="95"/>
      <c r="F13" s="174"/>
      <c r="G13" s="175">
        <f t="shared" si="0"/>
        <v>0</v>
      </c>
      <c r="H13" s="175">
        <f t="shared" si="1"/>
        <v>0</v>
      </c>
    </row>
    <row r="14" spans="2:8" x14ac:dyDescent="0.2">
      <c r="B14" s="178"/>
      <c r="C14" s="178"/>
      <c r="D14" s="95"/>
      <c r="E14" s="95"/>
      <c r="F14" s="174"/>
      <c r="G14" s="175">
        <f t="shared" si="0"/>
        <v>0</v>
      </c>
      <c r="H14" s="175">
        <f t="shared" si="1"/>
        <v>0</v>
      </c>
    </row>
    <row r="15" spans="2:8" x14ac:dyDescent="0.2">
      <c r="B15" s="178"/>
      <c r="C15" s="178"/>
      <c r="D15" s="95"/>
      <c r="E15" s="95"/>
      <c r="F15" s="174"/>
      <c r="G15" s="175">
        <f t="shared" si="0"/>
        <v>0</v>
      </c>
      <c r="H15" s="175">
        <f t="shared" si="1"/>
        <v>0</v>
      </c>
    </row>
    <row r="16" spans="2:8" x14ac:dyDescent="0.2">
      <c r="B16" s="178"/>
      <c r="C16" s="178"/>
      <c r="D16" s="95"/>
      <c r="E16" s="95"/>
      <c r="F16" s="174"/>
      <c r="G16" s="175">
        <f t="shared" si="0"/>
        <v>0</v>
      </c>
      <c r="H16" s="175">
        <f t="shared" si="1"/>
        <v>0</v>
      </c>
    </row>
    <row r="17" spans="2:8" x14ac:dyDescent="0.2">
      <c r="B17" s="178"/>
      <c r="C17" s="178"/>
      <c r="D17" s="95"/>
      <c r="E17" s="95"/>
      <c r="F17" s="174"/>
      <c r="G17" s="175">
        <f t="shared" si="0"/>
        <v>0</v>
      </c>
      <c r="H17" s="175">
        <f t="shared" si="1"/>
        <v>0</v>
      </c>
    </row>
    <row r="18" spans="2:8" x14ac:dyDescent="0.2">
      <c r="B18" s="178"/>
      <c r="C18" s="178"/>
      <c r="D18" s="95"/>
      <c r="E18" s="95"/>
      <c r="F18" s="174"/>
      <c r="G18" s="175">
        <f t="shared" si="0"/>
        <v>0</v>
      </c>
      <c r="H18" s="175">
        <f t="shared" si="1"/>
        <v>0</v>
      </c>
    </row>
    <row r="19" spans="2:8" x14ac:dyDescent="0.2">
      <c r="B19" s="178"/>
      <c r="C19" s="178"/>
      <c r="D19" s="95"/>
      <c r="E19" s="95"/>
      <c r="F19" s="174"/>
      <c r="G19" s="175">
        <f t="shared" si="0"/>
        <v>0</v>
      </c>
      <c r="H19" s="175">
        <f t="shared" si="1"/>
        <v>0</v>
      </c>
    </row>
    <row r="20" spans="2:8" x14ac:dyDescent="0.2">
      <c r="B20" s="178"/>
      <c r="C20" s="178"/>
      <c r="D20" s="95"/>
      <c r="E20" s="95"/>
      <c r="F20" s="174"/>
      <c r="G20" s="175">
        <f t="shared" si="0"/>
        <v>0</v>
      </c>
      <c r="H20" s="175">
        <f t="shared" si="1"/>
        <v>0</v>
      </c>
    </row>
    <row r="21" spans="2:8" x14ac:dyDescent="0.2">
      <c r="B21" s="178"/>
      <c r="C21" s="178"/>
      <c r="D21" s="95"/>
      <c r="E21" s="95"/>
      <c r="F21" s="174"/>
      <c r="G21" s="175">
        <f t="shared" si="0"/>
        <v>0</v>
      </c>
      <c r="H21" s="175">
        <f t="shared" si="1"/>
        <v>0</v>
      </c>
    </row>
    <row r="22" spans="2:8" x14ac:dyDescent="0.2">
      <c r="B22" s="178"/>
      <c r="C22" s="178"/>
      <c r="D22" s="95"/>
      <c r="E22" s="95"/>
      <c r="F22" s="174"/>
      <c r="G22" s="175">
        <f t="shared" si="0"/>
        <v>0</v>
      </c>
      <c r="H22" s="175">
        <f t="shared" si="1"/>
        <v>0</v>
      </c>
    </row>
    <row r="23" spans="2:8" x14ac:dyDescent="0.2">
      <c r="B23" s="178"/>
      <c r="C23" s="178"/>
      <c r="D23" s="95"/>
      <c r="E23" s="95"/>
      <c r="F23" s="174"/>
      <c r="G23" s="175">
        <f t="shared" si="0"/>
        <v>0</v>
      </c>
      <c r="H23" s="175">
        <f t="shared" si="1"/>
        <v>0</v>
      </c>
    </row>
    <row r="24" spans="2:8" x14ac:dyDescent="0.2">
      <c r="B24" s="178"/>
      <c r="C24" s="178"/>
      <c r="D24" s="95"/>
      <c r="E24" s="95"/>
      <c r="F24" s="174"/>
      <c r="G24" s="175">
        <f t="shared" si="0"/>
        <v>0</v>
      </c>
      <c r="H24" s="175">
        <f t="shared" si="1"/>
        <v>0</v>
      </c>
    </row>
    <row r="25" spans="2:8" x14ac:dyDescent="0.2">
      <c r="B25" s="178"/>
      <c r="C25" s="178"/>
      <c r="D25" s="95"/>
      <c r="E25" s="95"/>
      <c r="F25" s="174"/>
      <c r="G25" s="175">
        <f t="shared" si="0"/>
        <v>0</v>
      </c>
      <c r="H25" s="175">
        <f t="shared" si="1"/>
        <v>0</v>
      </c>
    </row>
    <row r="26" spans="2:8" x14ac:dyDescent="0.2">
      <c r="B26" s="178"/>
      <c r="C26" s="178"/>
      <c r="D26" s="95"/>
      <c r="E26" s="95"/>
      <c r="F26" s="174"/>
      <c r="G26" s="175">
        <f t="shared" si="0"/>
        <v>0</v>
      </c>
      <c r="H26" s="175">
        <f t="shared" si="1"/>
        <v>0</v>
      </c>
    </row>
    <row r="27" spans="2:8" x14ac:dyDescent="0.2">
      <c r="B27" s="178"/>
      <c r="C27" s="178"/>
      <c r="D27" s="95"/>
      <c r="E27" s="95"/>
      <c r="F27" s="174"/>
      <c r="G27" s="175">
        <f t="shared" si="0"/>
        <v>0</v>
      </c>
      <c r="H27" s="175">
        <f t="shared" si="1"/>
        <v>0</v>
      </c>
    </row>
    <row r="28" spans="2:8" x14ac:dyDescent="0.2">
      <c r="B28" s="178"/>
      <c r="C28" s="178"/>
      <c r="D28" s="95"/>
      <c r="E28" s="95"/>
      <c r="F28" s="174"/>
      <c r="G28" s="175">
        <f t="shared" si="0"/>
        <v>0</v>
      </c>
      <c r="H28" s="175">
        <f t="shared" si="1"/>
        <v>0</v>
      </c>
    </row>
    <row r="29" spans="2:8" x14ac:dyDescent="0.2">
      <c r="B29" s="178"/>
      <c r="C29" s="178"/>
      <c r="D29" s="95"/>
      <c r="E29" s="95"/>
      <c r="F29" s="174"/>
      <c r="G29" s="175">
        <f t="shared" si="0"/>
        <v>0</v>
      </c>
      <c r="H29" s="175">
        <f t="shared" si="1"/>
        <v>0</v>
      </c>
    </row>
    <row r="30" spans="2:8" x14ac:dyDescent="0.2">
      <c r="B30" s="178"/>
      <c r="C30" s="178"/>
      <c r="D30" s="95"/>
      <c r="E30" s="95"/>
      <c r="F30" s="174"/>
      <c r="G30" s="175">
        <f t="shared" si="0"/>
        <v>0</v>
      </c>
      <c r="H30" s="175">
        <f t="shared" si="1"/>
        <v>0</v>
      </c>
    </row>
    <row r="31" spans="2:8" x14ac:dyDescent="0.2">
      <c r="B31" s="178"/>
      <c r="C31" s="178"/>
      <c r="D31" s="95"/>
      <c r="E31" s="95"/>
      <c r="F31" s="174"/>
      <c r="G31" s="175">
        <f t="shared" si="0"/>
        <v>0</v>
      </c>
      <c r="H31" s="175">
        <f t="shared" si="1"/>
        <v>0</v>
      </c>
    </row>
    <row r="32" spans="2:8" x14ac:dyDescent="0.2">
      <c r="B32" s="178"/>
      <c r="C32" s="178"/>
      <c r="D32" s="95"/>
      <c r="E32" s="95"/>
      <c r="F32" s="174"/>
      <c r="G32" s="175">
        <f t="shared" si="0"/>
        <v>0</v>
      </c>
      <c r="H32" s="175">
        <f t="shared" si="1"/>
        <v>0</v>
      </c>
    </row>
    <row r="33" spans="2:8" x14ac:dyDescent="0.2">
      <c r="B33" s="178"/>
      <c r="C33" s="178"/>
      <c r="D33" s="95"/>
      <c r="E33" s="95"/>
      <c r="F33" s="174"/>
      <c r="G33" s="175">
        <f t="shared" si="0"/>
        <v>0</v>
      </c>
      <c r="H33" s="175">
        <f t="shared" si="1"/>
        <v>0</v>
      </c>
    </row>
    <row r="34" spans="2:8" x14ac:dyDescent="0.2">
      <c r="B34" s="178"/>
      <c r="C34" s="178"/>
      <c r="D34" s="95"/>
      <c r="E34" s="95"/>
      <c r="F34" s="174"/>
      <c r="G34" s="175">
        <f t="shared" si="0"/>
        <v>0</v>
      </c>
      <c r="H34" s="175">
        <f t="shared" si="1"/>
        <v>0</v>
      </c>
    </row>
    <row r="35" spans="2:8" x14ac:dyDescent="0.2">
      <c r="B35" s="178"/>
      <c r="C35" s="178"/>
      <c r="D35" s="95"/>
      <c r="E35" s="95"/>
      <c r="F35" s="174"/>
      <c r="G35" s="175">
        <f t="shared" si="0"/>
        <v>0</v>
      </c>
      <c r="H35" s="175">
        <f t="shared" si="1"/>
        <v>0</v>
      </c>
    </row>
    <row r="36" spans="2:8" x14ac:dyDescent="0.2">
      <c r="B36" s="107"/>
      <c r="C36" s="173" t="s">
        <v>27</v>
      </c>
      <c r="D36" s="123">
        <f>SUM(D9:D35)</f>
        <v>0</v>
      </c>
      <c r="E36" s="123">
        <f>SUM(E9:E35)</f>
        <v>0</v>
      </c>
      <c r="F36" s="97"/>
      <c r="G36" s="175">
        <f>SUM(G9:G35)</f>
        <v>0</v>
      </c>
      <c r="H36" s="175">
        <f>SUM(H9:H35)</f>
        <v>0</v>
      </c>
    </row>
  </sheetData>
  <mergeCells count="1">
    <mergeCell ref="B1:C1"/>
  </mergeCells>
  <pageMargins left="0.75" right="0.75" top="1" bottom="1" header="0.5" footer="0.5"/>
  <pageSetup paperSize="9" scale="3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36"/>
  <sheetViews>
    <sheetView workbookViewId="0">
      <selection activeCell="E9" sqref="E9"/>
    </sheetView>
  </sheetViews>
  <sheetFormatPr defaultRowHeight="12.75" x14ac:dyDescent="0.2"/>
  <cols>
    <col min="1" max="1" width="11.28515625" style="85" customWidth="1"/>
    <col min="2" max="2" width="21" style="85" customWidth="1"/>
    <col min="3" max="3" width="30" style="85" customWidth="1"/>
    <col min="4" max="4" width="26.7109375" style="85" customWidth="1"/>
    <col min="5" max="5" width="23.5703125" style="85" customWidth="1"/>
    <col min="6" max="6" width="22.5703125" style="85" customWidth="1"/>
    <col min="7" max="7" width="20.5703125" style="85" customWidth="1"/>
    <col min="8" max="9" width="22.5703125" style="85" customWidth="1"/>
    <col min="10" max="10" width="9.42578125" style="85" customWidth="1"/>
    <col min="11" max="11" width="25.140625" style="85" customWidth="1"/>
    <col min="12" max="16384" width="9.140625" style="85"/>
  </cols>
  <sheetData>
    <row r="1" spans="2:9" ht="20.25" x14ac:dyDescent="0.3">
      <c r="B1" s="284" t="s">
        <v>197</v>
      </c>
      <c r="C1" s="284"/>
      <c r="D1" s="42"/>
      <c r="E1" s="42"/>
      <c r="F1" s="42"/>
      <c r="G1" s="42"/>
      <c r="H1" s="42"/>
      <c r="I1" s="42"/>
    </row>
    <row r="2" spans="2:9" ht="16.5" customHeight="1" x14ac:dyDescent="0.3">
      <c r="B2" s="165" t="str">
        <f>Tradingname</f>
        <v>Epic Energy South Australia Pty Ltd</v>
      </c>
      <c r="C2" s="166"/>
      <c r="D2" s="86"/>
      <c r="E2" s="86"/>
      <c r="F2" s="86"/>
      <c r="H2" s="86"/>
      <c r="I2" s="86"/>
    </row>
    <row r="3" spans="2:9" ht="15" x14ac:dyDescent="0.25">
      <c r="B3" s="167" t="s">
        <v>224</v>
      </c>
      <c r="C3" s="168">
        <f>Yearending</f>
        <v>43646</v>
      </c>
    </row>
    <row r="4" spans="2:9" ht="20.25" x14ac:dyDescent="0.3">
      <c r="B4" s="41"/>
      <c r="E4" s="182"/>
    </row>
    <row r="5" spans="2:9" ht="15.75" x14ac:dyDescent="0.25">
      <c r="B5" s="89" t="s">
        <v>236</v>
      </c>
      <c r="C5" s="87"/>
      <c r="D5" s="87"/>
      <c r="E5" s="87"/>
      <c r="F5" s="87"/>
      <c r="G5" s="88"/>
      <c r="H5" s="87"/>
      <c r="I5" s="87"/>
    </row>
    <row r="6" spans="2:9" ht="15.75" x14ac:dyDescent="0.25">
      <c r="B6" s="89"/>
      <c r="C6" s="87"/>
      <c r="D6" s="87"/>
      <c r="E6" s="87"/>
      <c r="F6" s="87"/>
      <c r="G6" s="88"/>
      <c r="H6" s="87"/>
      <c r="I6" s="87"/>
    </row>
    <row r="7" spans="2:9" ht="40.5" customHeight="1" x14ac:dyDescent="0.2">
      <c r="B7" s="90" t="s">
        <v>270</v>
      </c>
      <c r="C7" s="90" t="s">
        <v>21</v>
      </c>
      <c r="D7" s="180" t="s">
        <v>82</v>
      </c>
      <c r="E7" s="176" t="s">
        <v>265</v>
      </c>
      <c r="F7" s="176" t="s">
        <v>267</v>
      </c>
      <c r="G7" s="176" t="s">
        <v>81</v>
      </c>
      <c r="H7" s="176" t="s">
        <v>106</v>
      </c>
      <c r="I7" s="176" t="s">
        <v>107</v>
      </c>
    </row>
    <row r="8" spans="2:9" x14ac:dyDescent="0.2">
      <c r="B8" s="92"/>
      <c r="C8" s="92" t="s">
        <v>237</v>
      </c>
      <c r="D8" s="115"/>
      <c r="E8" s="177" t="s">
        <v>226</v>
      </c>
      <c r="F8" s="177" t="s">
        <v>226</v>
      </c>
      <c r="G8" s="177"/>
      <c r="H8" s="177" t="s">
        <v>226</v>
      </c>
      <c r="I8" s="177" t="s">
        <v>226</v>
      </c>
    </row>
    <row r="9" spans="2:9" x14ac:dyDescent="0.2">
      <c r="B9" s="178" t="s">
        <v>336</v>
      </c>
      <c r="C9" s="60" t="s">
        <v>60</v>
      </c>
      <c r="D9" s="178" t="s">
        <v>60</v>
      </c>
      <c r="E9" s="215">
        <v>-15402151</v>
      </c>
      <c r="F9" s="215"/>
      <c r="G9" s="181">
        <v>1</v>
      </c>
      <c r="H9" s="217">
        <f>E9*G9</f>
        <v>-15402151</v>
      </c>
      <c r="I9" s="217">
        <f>F9*G9</f>
        <v>0</v>
      </c>
    </row>
    <row r="10" spans="2:9" ht="25.5" x14ac:dyDescent="0.2">
      <c r="B10" s="178" t="s">
        <v>337</v>
      </c>
      <c r="C10" s="60" t="s">
        <v>70</v>
      </c>
      <c r="D10" s="178" t="s">
        <v>70</v>
      </c>
      <c r="E10" s="215">
        <v>-1486502</v>
      </c>
      <c r="F10" s="215"/>
      <c r="G10" s="181">
        <v>1</v>
      </c>
      <c r="H10" s="217">
        <f t="shared" ref="H10:H35" si="0">E10*G10</f>
        <v>-1486502</v>
      </c>
      <c r="I10" s="217">
        <f t="shared" ref="I10:I35" si="1">F10*G10</f>
        <v>0</v>
      </c>
    </row>
    <row r="11" spans="2:9" x14ac:dyDescent="0.2">
      <c r="B11" s="178"/>
      <c r="C11" s="195" t="s">
        <v>61</v>
      </c>
      <c r="D11" s="178"/>
      <c r="E11" s="215"/>
      <c r="F11" s="215"/>
      <c r="G11" s="181"/>
      <c r="H11" s="217">
        <f t="shared" si="0"/>
        <v>0</v>
      </c>
      <c r="I11" s="217">
        <f t="shared" si="1"/>
        <v>0</v>
      </c>
    </row>
    <row r="12" spans="2:9" x14ac:dyDescent="0.2">
      <c r="B12" s="178" t="s">
        <v>338</v>
      </c>
      <c r="C12" s="60" t="s">
        <v>62</v>
      </c>
      <c r="D12" s="178" t="s">
        <v>62</v>
      </c>
      <c r="E12" s="215">
        <v>-703626</v>
      </c>
      <c r="F12" s="215"/>
      <c r="G12" s="181">
        <v>1</v>
      </c>
      <c r="H12" s="217">
        <f t="shared" si="0"/>
        <v>-703626</v>
      </c>
      <c r="I12" s="217">
        <f t="shared" si="1"/>
        <v>0</v>
      </c>
    </row>
    <row r="13" spans="2:9" x14ac:dyDescent="0.2">
      <c r="B13" s="178"/>
      <c r="C13" s="60" t="s">
        <v>71</v>
      </c>
      <c r="D13" s="178"/>
      <c r="E13" s="215"/>
      <c r="F13" s="215"/>
      <c r="G13" s="181"/>
      <c r="H13" s="217">
        <f t="shared" si="0"/>
        <v>0</v>
      </c>
      <c r="I13" s="217">
        <f t="shared" si="1"/>
        <v>0</v>
      </c>
    </row>
    <row r="14" spans="2:9" x14ac:dyDescent="0.2">
      <c r="B14" s="178"/>
      <c r="C14" s="195" t="s">
        <v>158</v>
      </c>
      <c r="D14" s="178"/>
      <c r="E14" s="215"/>
      <c r="F14" s="215"/>
      <c r="G14" s="181"/>
      <c r="H14" s="217">
        <f t="shared" si="0"/>
        <v>0</v>
      </c>
      <c r="I14" s="217">
        <f t="shared" si="1"/>
        <v>0</v>
      </c>
    </row>
    <row r="15" spans="2:9" ht="25.5" x14ac:dyDescent="0.2">
      <c r="B15" s="178"/>
      <c r="C15" s="195" t="s">
        <v>63</v>
      </c>
      <c r="D15" s="178"/>
      <c r="E15" s="215"/>
      <c r="F15" s="215"/>
      <c r="G15" s="181"/>
      <c r="H15" s="217">
        <f t="shared" si="0"/>
        <v>0</v>
      </c>
      <c r="I15" s="217">
        <f t="shared" si="1"/>
        <v>0</v>
      </c>
    </row>
    <row r="16" spans="2:9" ht="25.5" x14ac:dyDescent="0.2">
      <c r="B16" s="178"/>
      <c r="C16" s="195" t="s">
        <v>1</v>
      </c>
      <c r="D16" s="178"/>
      <c r="E16" s="215"/>
      <c r="F16" s="215"/>
      <c r="G16" s="181"/>
      <c r="H16" s="217">
        <f t="shared" si="0"/>
        <v>0</v>
      </c>
      <c r="I16" s="217">
        <f t="shared" si="1"/>
        <v>0</v>
      </c>
    </row>
    <row r="17" spans="2:9" x14ac:dyDescent="0.2">
      <c r="B17" s="178" t="s">
        <v>339</v>
      </c>
      <c r="C17" s="60" t="s">
        <v>221</v>
      </c>
      <c r="D17" s="178" t="s">
        <v>221</v>
      </c>
      <c r="E17" s="216">
        <f>SUM(E18:E35)</f>
        <v>-3727295</v>
      </c>
      <c r="F17" s="216">
        <f>SUM(F18:F35)</f>
        <v>0</v>
      </c>
      <c r="G17" s="196"/>
      <c r="H17" s="216">
        <f>SUM(H18:H35)</f>
        <v>-3727295</v>
      </c>
      <c r="I17" s="216">
        <f>SUM(I18:I35)</f>
        <v>0</v>
      </c>
    </row>
    <row r="18" spans="2:9" x14ac:dyDescent="0.2">
      <c r="B18" s="178"/>
      <c r="C18" s="178"/>
      <c r="D18" s="178" t="s">
        <v>340</v>
      </c>
      <c r="E18" s="215">
        <v>-3727295</v>
      </c>
      <c r="F18" s="215"/>
      <c r="G18" s="181">
        <v>1</v>
      </c>
      <c r="H18" s="217">
        <f t="shared" si="0"/>
        <v>-3727295</v>
      </c>
      <c r="I18" s="217">
        <f t="shared" si="1"/>
        <v>0</v>
      </c>
    </row>
    <row r="19" spans="2:9" x14ac:dyDescent="0.2">
      <c r="B19" s="178"/>
      <c r="C19" s="178"/>
      <c r="D19" s="178"/>
      <c r="E19" s="215"/>
      <c r="F19" s="215"/>
      <c r="G19" s="181"/>
      <c r="H19" s="217">
        <f t="shared" si="0"/>
        <v>0</v>
      </c>
      <c r="I19" s="217">
        <f t="shared" si="1"/>
        <v>0</v>
      </c>
    </row>
    <row r="20" spans="2:9" x14ac:dyDescent="0.2">
      <c r="B20" s="178"/>
      <c r="C20" s="178"/>
      <c r="D20" s="178"/>
      <c r="E20" s="215"/>
      <c r="F20" s="215"/>
      <c r="G20" s="181"/>
      <c r="H20" s="217">
        <f t="shared" si="0"/>
        <v>0</v>
      </c>
      <c r="I20" s="217">
        <f t="shared" si="1"/>
        <v>0</v>
      </c>
    </row>
    <row r="21" spans="2:9" x14ac:dyDescent="0.2">
      <c r="B21" s="178"/>
      <c r="C21" s="178"/>
      <c r="D21" s="178"/>
      <c r="E21" s="215"/>
      <c r="F21" s="215"/>
      <c r="G21" s="181"/>
      <c r="H21" s="217">
        <f t="shared" si="0"/>
        <v>0</v>
      </c>
      <c r="I21" s="217">
        <f t="shared" si="1"/>
        <v>0</v>
      </c>
    </row>
    <row r="22" spans="2:9" x14ac:dyDescent="0.2">
      <c r="B22" s="178"/>
      <c r="C22" s="178"/>
      <c r="D22" s="178"/>
      <c r="E22" s="215"/>
      <c r="F22" s="215"/>
      <c r="G22" s="181"/>
      <c r="H22" s="217">
        <f t="shared" si="0"/>
        <v>0</v>
      </c>
      <c r="I22" s="217">
        <f t="shared" si="1"/>
        <v>0</v>
      </c>
    </row>
    <row r="23" spans="2:9" x14ac:dyDescent="0.2">
      <c r="B23" s="178"/>
      <c r="C23" s="178"/>
      <c r="D23" s="178"/>
      <c r="E23" s="215"/>
      <c r="F23" s="215"/>
      <c r="G23" s="181"/>
      <c r="H23" s="217">
        <f t="shared" si="0"/>
        <v>0</v>
      </c>
      <c r="I23" s="217">
        <f t="shared" si="1"/>
        <v>0</v>
      </c>
    </row>
    <row r="24" spans="2:9" x14ac:dyDescent="0.2">
      <c r="B24" s="178"/>
      <c r="C24" s="178"/>
      <c r="D24" s="178"/>
      <c r="E24" s="215"/>
      <c r="F24" s="215"/>
      <c r="G24" s="181"/>
      <c r="H24" s="217">
        <f t="shared" si="0"/>
        <v>0</v>
      </c>
      <c r="I24" s="217">
        <f t="shared" si="1"/>
        <v>0</v>
      </c>
    </row>
    <row r="25" spans="2:9" x14ac:dyDescent="0.2">
      <c r="B25" s="178"/>
      <c r="C25" s="178"/>
      <c r="D25" s="178"/>
      <c r="E25" s="215"/>
      <c r="F25" s="215"/>
      <c r="G25" s="181"/>
      <c r="H25" s="217">
        <f t="shared" si="0"/>
        <v>0</v>
      </c>
      <c r="I25" s="217">
        <f t="shared" si="1"/>
        <v>0</v>
      </c>
    </row>
    <row r="26" spans="2:9" x14ac:dyDescent="0.2">
      <c r="B26" s="178"/>
      <c r="C26" s="178"/>
      <c r="D26" s="178"/>
      <c r="E26" s="215"/>
      <c r="F26" s="215"/>
      <c r="G26" s="181"/>
      <c r="H26" s="217">
        <f t="shared" si="0"/>
        <v>0</v>
      </c>
      <c r="I26" s="217">
        <f t="shared" si="1"/>
        <v>0</v>
      </c>
    </row>
    <row r="27" spans="2:9" x14ac:dyDescent="0.2">
      <c r="B27" s="178"/>
      <c r="C27" s="178"/>
      <c r="D27" s="178"/>
      <c r="E27" s="215"/>
      <c r="F27" s="215"/>
      <c r="G27" s="181"/>
      <c r="H27" s="217">
        <f t="shared" si="0"/>
        <v>0</v>
      </c>
      <c r="I27" s="217">
        <f t="shared" si="1"/>
        <v>0</v>
      </c>
    </row>
    <row r="28" spans="2:9" x14ac:dyDescent="0.2">
      <c r="B28" s="178"/>
      <c r="C28" s="178"/>
      <c r="D28" s="178"/>
      <c r="E28" s="215"/>
      <c r="F28" s="215"/>
      <c r="G28" s="181"/>
      <c r="H28" s="217">
        <f t="shared" si="0"/>
        <v>0</v>
      </c>
      <c r="I28" s="217">
        <f t="shared" si="1"/>
        <v>0</v>
      </c>
    </row>
    <row r="29" spans="2:9" x14ac:dyDescent="0.2">
      <c r="B29" s="178"/>
      <c r="C29" s="178"/>
      <c r="D29" s="178"/>
      <c r="E29" s="215"/>
      <c r="F29" s="215"/>
      <c r="G29" s="181"/>
      <c r="H29" s="217">
        <f t="shared" si="0"/>
        <v>0</v>
      </c>
      <c r="I29" s="217">
        <f t="shared" si="1"/>
        <v>0</v>
      </c>
    </row>
    <row r="30" spans="2:9" x14ac:dyDescent="0.2">
      <c r="B30" s="178"/>
      <c r="C30" s="178"/>
      <c r="D30" s="178"/>
      <c r="E30" s="215"/>
      <c r="F30" s="215"/>
      <c r="G30" s="181"/>
      <c r="H30" s="217">
        <f t="shared" si="0"/>
        <v>0</v>
      </c>
      <c r="I30" s="217">
        <f t="shared" si="1"/>
        <v>0</v>
      </c>
    </row>
    <row r="31" spans="2:9" x14ac:dyDescent="0.2">
      <c r="B31" s="178"/>
      <c r="C31" s="178"/>
      <c r="D31" s="178"/>
      <c r="E31" s="215"/>
      <c r="F31" s="215"/>
      <c r="G31" s="181"/>
      <c r="H31" s="217">
        <f t="shared" si="0"/>
        <v>0</v>
      </c>
      <c r="I31" s="217">
        <f t="shared" si="1"/>
        <v>0</v>
      </c>
    </row>
    <row r="32" spans="2:9" x14ac:dyDescent="0.2">
      <c r="B32" s="178"/>
      <c r="C32" s="178"/>
      <c r="D32" s="178"/>
      <c r="E32" s="215"/>
      <c r="F32" s="215"/>
      <c r="G32" s="181"/>
      <c r="H32" s="217">
        <f t="shared" si="0"/>
        <v>0</v>
      </c>
      <c r="I32" s="217">
        <f t="shared" si="1"/>
        <v>0</v>
      </c>
    </row>
    <row r="33" spans="2:9" x14ac:dyDescent="0.2">
      <c r="B33" s="178"/>
      <c r="C33" s="178"/>
      <c r="D33" s="178"/>
      <c r="E33" s="215"/>
      <c r="F33" s="215"/>
      <c r="G33" s="181"/>
      <c r="H33" s="217">
        <f t="shared" si="0"/>
        <v>0</v>
      </c>
      <c r="I33" s="217">
        <f t="shared" si="1"/>
        <v>0</v>
      </c>
    </row>
    <row r="34" spans="2:9" x14ac:dyDescent="0.2">
      <c r="B34" s="178"/>
      <c r="C34" s="178"/>
      <c r="D34" s="178"/>
      <c r="E34" s="215"/>
      <c r="F34" s="215"/>
      <c r="G34" s="181"/>
      <c r="H34" s="217">
        <f t="shared" si="0"/>
        <v>0</v>
      </c>
      <c r="I34" s="217">
        <f t="shared" si="1"/>
        <v>0</v>
      </c>
    </row>
    <row r="35" spans="2:9" x14ac:dyDescent="0.2">
      <c r="B35" s="178"/>
      <c r="C35" s="178"/>
      <c r="D35" s="178"/>
      <c r="E35" s="215"/>
      <c r="F35" s="215"/>
      <c r="G35" s="181"/>
      <c r="H35" s="217">
        <f t="shared" si="0"/>
        <v>0</v>
      </c>
      <c r="I35" s="217">
        <f t="shared" si="1"/>
        <v>0</v>
      </c>
    </row>
    <row r="36" spans="2:9" x14ac:dyDescent="0.2">
      <c r="B36" s="107"/>
      <c r="C36" s="282" t="s">
        <v>159</v>
      </c>
      <c r="D36" s="283"/>
      <c r="E36" s="217">
        <f>SUM(E9:E17)</f>
        <v>-21319574</v>
      </c>
      <c r="F36" s="217">
        <f>SUM(F9:F17)</f>
        <v>0</v>
      </c>
      <c r="G36" s="179"/>
      <c r="H36" s="217">
        <f>SUM(H9:H35)</f>
        <v>-25046869</v>
      </c>
      <c r="I36" s="217">
        <f>SUM(I9:I35)</f>
        <v>0</v>
      </c>
    </row>
  </sheetData>
  <mergeCells count="2">
    <mergeCell ref="B1:C1"/>
    <mergeCell ref="C36:D36"/>
  </mergeCells>
  <phoneticPr fontId="36" type="noConversion"/>
  <pageMargins left="0.75" right="0.75" top="1" bottom="1" header="0.5" footer="0.5"/>
  <pageSetup paperSize="9" scale="3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24</vt:i4>
      </vt:variant>
    </vt:vector>
  </HeadingPairs>
  <TitlesOfParts>
    <vt:vector size="45" baseType="lpstr">
      <vt:lpstr>Cover</vt:lpstr>
      <vt:lpstr>Contents</vt:lpstr>
      <vt:lpstr>1. Pipeline information</vt:lpstr>
      <vt:lpstr>1.1 Financial performance</vt:lpstr>
      <vt:lpstr>2. Revenues and expenses</vt:lpstr>
      <vt:lpstr>2.1 Revenue by service</vt:lpstr>
      <vt:lpstr>2.2 Revenue contributions </vt:lpstr>
      <vt:lpstr>2.3 Indirect revenue</vt:lpstr>
      <vt:lpstr>2.4 Shared costs</vt:lpstr>
      <vt:lpstr>3. Statement of pipeline assets</vt:lpstr>
      <vt:lpstr>3.1 Pipeline asset useful life</vt:lpstr>
      <vt:lpstr>3.2 Pipeline asset impairment</vt:lpstr>
      <vt:lpstr>3.3 Depreciation</vt:lpstr>
      <vt:lpstr>3.4 Shared supporting assets</vt:lpstr>
      <vt:lpstr>4 Recovered capital</vt:lpstr>
      <vt:lpstr>4.1 Pipelines capex</vt:lpstr>
      <vt:lpstr>5. Weighted average price</vt:lpstr>
      <vt:lpstr>5.1 Exempt WAP services</vt:lpstr>
      <vt:lpstr>6. Notes</vt:lpstr>
      <vt:lpstr>Amendment record</vt:lpstr>
      <vt:lpstr>Sheet1</vt:lpstr>
      <vt:lpstr>ABN</vt:lpstr>
      <vt:lpstr>'1. Pipeline information'!Print_Area</vt:lpstr>
      <vt:lpstr>'1.1 Financial performance'!Print_Area</vt:lpstr>
      <vt:lpstr>'2. Revenues and expenses'!Print_Area</vt:lpstr>
      <vt:lpstr>'2.1 Revenue by service'!Print_Area</vt:lpstr>
      <vt:lpstr>'2.2 Revenue contributions '!Print_Area</vt:lpstr>
      <vt:lpstr>'2.3 Indirect revenue'!Print_Area</vt:lpstr>
      <vt:lpstr>'2.4 Shared costs'!Print_Area</vt:lpstr>
      <vt:lpstr>'3. Statement of pipeline assets'!Print_Area</vt:lpstr>
      <vt:lpstr>'3.1 Pipeline asset useful life'!Print_Area</vt:lpstr>
      <vt:lpstr>'3.2 Pipeline asset impairment'!Print_Area</vt:lpstr>
      <vt:lpstr>'3.3 Depreciation'!Print_Area</vt:lpstr>
      <vt:lpstr>'3.4 Shared supporting assets'!Print_Area</vt:lpstr>
      <vt:lpstr>'4 Recovered capital'!Print_Area</vt:lpstr>
      <vt:lpstr>'4.1 Pipelines capex'!Print_Area</vt:lpstr>
      <vt:lpstr>'5. Weighted average price'!Print_Area</vt:lpstr>
      <vt:lpstr>'5.1 Exempt WAP services'!Print_Area</vt:lpstr>
      <vt:lpstr>'6. Notes'!Print_Area</vt:lpstr>
      <vt:lpstr>Contents!Print_Area</vt:lpstr>
      <vt:lpstr>Cover!Print_Area</vt:lpstr>
      <vt:lpstr>Sheet1!Print_Area</vt:lpstr>
      <vt:lpstr>Tradingname</vt:lpstr>
      <vt:lpstr>Yearending</vt:lpstr>
      <vt:lpstr>Yearstart</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James Adams</cp:lastModifiedBy>
  <cp:lastPrinted>2018-09-19T03:06:25Z</cp:lastPrinted>
  <dcterms:created xsi:type="dcterms:W3CDTF">2012-02-16T03:44:14Z</dcterms:created>
  <dcterms:modified xsi:type="dcterms:W3CDTF">2019-10-23T07:16:40Z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\\cbrvpwxfs01\home$\smoff\2012-13 to 2013-14 energex financial information template (D2012-00032519).xls</vt:lpwstr>
  </property>
  <property fmtid="{D5CDD505-2E9C-101B-9397-08002B2CF9AE}" pid="3" name="Jet Reports Function Literals">
    <vt:lpwstr>,	;	,	{	}	[@[{0}]]	1033</vt:lpwstr>
  </property>
</Properties>
</file>